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.kyllingstad\ai-konsulent-nettside\public\eksempler\excel\"/>
    </mc:Choice>
  </mc:AlternateContent>
  <xr:revisionPtr revIDLastSave="0" documentId="13_ncr:1_{D7592140-8678-4992-94CD-8CCB191F7DB1}" xr6:coauthVersionLast="47" xr6:coauthVersionMax="47" xr10:uidLastSave="{00000000-0000-0000-0000-000000000000}"/>
  <bookViews>
    <workbookView xWindow="50610" yWindow="-2640" windowWidth="29790" windowHeight="19905" activeTab="8" xr2:uid="{00000000-000D-0000-FFFF-FFFF00000000}"/>
  </bookViews>
  <sheets>
    <sheet name="Dashboard" sheetId="1" r:id="rId1"/>
    <sheet name="Rapport Prosjekt" sheetId="2" r:id="rId2"/>
    <sheet name="Prosjekter" sheetId="3" r:id="rId3"/>
    <sheet name="Kunder" sheetId="4" r:id="rId4"/>
    <sheet name="Budsjett" sheetId="5" r:id="rId5"/>
    <sheet name="Kostnader" sheetId="6" r:id="rId6"/>
    <sheet name="Fakturering" sheetId="7" r:id="rId7"/>
    <sheet name="Innstillinger" sheetId="8" r:id="rId8"/>
    <sheet name="Les Meg" sheetId="9" r:id="rId9"/>
  </sheets>
  <definedNames>
    <definedName name="lstJaNei">Innstillinger!$E$10:$E$11</definedName>
    <definedName name="lstKategorier">Innstillinger!$A$10:$A$15</definedName>
    <definedName name="lstKostType">Innstillinger!$D$10:$D$11</definedName>
    <definedName name="lstKundeID">Kunder!$A$3:INDEX(Kunder!$A:$A,COUNTA(Kunder!$A:$A))</definedName>
    <definedName name="lstMaanedStart">Innstillinger!$G$11:$G$22</definedName>
    <definedName name="lstProsjektID">Prosjekter!$A$3:INDEX(Prosjekter!$A:$A,COUNTA(Prosjekter!$A:$A))</definedName>
    <definedName name="lstStatus">Innstillinger!$C$10:$C$13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8" l="1"/>
  <c r="N120" i="7"/>
  <c r="M120" i="7"/>
  <c r="L120" i="7"/>
  <c r="J120" i="7"/>
  <c r="I120" i="7"/>
  <c r="H120" i="7"/>
  <c r="G120" i="7"/>
  <c r="C120" i="7"/>
  <c r="N119" i="7"/>
  <c r="M119" i="7"/>
  <c r="L119" i="7"/>
  <c r="J119" i="7"/>
  <c r="I119" i="7"/>
  <c r="H119" i="7"/>
  <c r="G119" i="7"/>
  <c r="C119" i="7"/>
  <c r="N118" i="7"/>
  <c r="M118" i="7"/>
  <c r="L118" i="7"/>
  <c r="J118" i="7"/>
  <c r="I118" i="7"/>
  <c r="H118" i="7"/>
  <c r="G118" i="7"/>
  <c r="C118" i="7"/>
  <c r="N117" i="7"/>
  <c r="M117" i="7"/>
  <c r="L117" i="7"/>
  <c r="J117" i="7"/>
  <c r="I117" i="7"/>
  <c r="H117" i="7"/>
  <c r="G117" i="7"/>
  <c r="C117" i="7"/>
  <c r="N116" i="7"/>
  <c r="M116" i="7"/>
  <c r="L116" i="7"/>
  <c r="J116" i="7"/>
  <c r="I116" i="7"/>
  <c r="H116" i="7"/>
  <c r="G116" i="7"/>
  <c r="C116" i="7"/>
  <c r="N115" i="7"/>
  <c r="M115" i="7"/>
  <c r="L115" i="7"/>
  <c r="J115" i="7"/>
  <c r="I115" i="7"/>
  <c r="H115" i="7"/>
  <c r="G115" i="7"/>
  <c r="C115" i="7"/>
  <c r="N114" i="7"/>
  <c r="M114" i="7"/>
  <c r="L114" i="7"/>
  <c r="J114" i="7"/>
  <c r="I114" i="7"/>
  <c r="H114" i="7"/>
  <c r="G114" i="7"/>
  <c r="C114" i="7"/>
  <c r="N113" i="7"/>
  <c r="M113" i="7"/>
  <c r="L113" i="7"/>
  <c r="J113" i="7"/>
  <c r="I113" i="7"/>
  <c r="H113" i="7"/>
  <c r="G113" i="7"/>
  <c r="C113" i="7"/>
  <c r="N112" i="7"/>
  <c r="M112" i="7"/>
  <c r="L112" i="7"/>
  <c r="J112" i="7"/>
  <c r="I112" i="7"/>
  <c r="H112" i="7"/>
  <c r="G112" i="7"/>
  <c r="C112" i="7"/>
  <c r="N111" i="7"/>
  <c r="M111" i="7"/>
  <c r="L111" i="7"/>
  <c r="J111" i="7"/>
  <c r="I111" i="7"/>
  <c r="H111" i="7"/>
  <c r="G111" i="7"/>
  <c r="C111" i="7"/>
  <c r="N110" i="7"/>
  <c r="M110" i="7"/>
  <c r="L110" i="7"/>
  <c r="J110" i="7"/>
  <c r="I110" i="7"/>
  <c r="H110" i="7"/>
  <c r="G110" i="7"/>
  <c r="C110" i="7"/>
  <c r="N109" i="7"/>
  <c r="M109" i="7"/>
  <c r="L109" i="7"/>
  <c r="J109" i="7"/>
  <c r="I109" i="7"/>
  <c r="H109" i="7"/>
  <c r="G109" i="7"/>
  <c r="C109" i="7"/>
  <c r="N108" i="7"/>
  <c r="M108" i="7"/>
  <c r="L108" i="7"/>
  <c r="J108" i="7"/>
  <c r="I108" i="7"/>
  <c r="H108" i="7"/>
  <c r="G108" i="7"/>
  <c r="C108" i="7"/>
  <c r="N107" i="7"/>
  <c r="M107" i="7"/>
  <c r="L107" i="7"/>
  <c r="J107" i="7"/>
  <c r="I107" i="7"/>
  <c r="H107" i="7"/>
  <c r="G107" i="7"/>
  <c r="C107" i="7"/>
  <c r="N106" i="7"/>
  <c r="M106" i="7"/>
  <c r="L106" i="7"/>
  <c r="J106" i="7"/>
  <c r="I106" i="7"/>
  <c r="H106" i="7"/>
  <c r="G106" i="7"/>
  <c r="C106" i="7"/>
  <c r="N105" i="7"/>
  <c r="M105" i="7"/>
  <c r="L105" i="7"/>
  <c r="J105" i="7"/>
  <c r="I105" i="7"/>
  <c r="H105" i="7"/>
  <c r="G105" i="7"/>
  <c r="C105" i="7"/>
  <c r="N104" i="7"/>
  <c r="M104" i="7"/>
  <c r="L104" i="7"/>
  <c r="J104" i="7"/>
  <c r="I104" i="7"/>
  <c r="H104" i="7"/>
  <c r="G104" i="7"/>
  <c r="C104" i="7"/>
  <c r="N103" i="7"/>
  <c r="M103" i="7"/>
  <c r="L103" i="7"/>
  <c r="J103" i="7"/>
  <c r="I103" i="7"/>
  <c r="H103" i="7"/>
  <c r="G103" i="7"/>
  <c r="C103" i="7"/>
  <c r="N102" i="7"/>
  <c r="M102" i="7"/>
  <c r="L102" i="7"/>
  <c r="J102" i="7"/>
  <c r="I102" i="7"/>
  <c r="H102" i="7"/>
  <c r="G102" i="7"/>
  <c r="C102" i="7"/>
  <c r="N101" i="7"/>
  <c r="M101" i="7"/>
  <c r="L101" i="7"/>
  <c r="J101" i="7"/>
  <c r="I101" i="7"/>
  <c r="H101" i="7"/>
  <c r="G101" i="7"/>
  <c r="C101" i="7"/>
  <c r="N100" i="7"/>
  <c r="M100" i="7"/>
  <c r="L100" i="7"/>
  <c r="J100" i="7"/>
  <c r="I100" i="7"/>
  <c r="H100" i="7"/>
  <c r="G100" i="7"/>
  <c r="C100" i="7"/>
  <c r="N99" i="7"/>
  <c r="M99" i="7"/>
  <c r="L99" i="7"/>
  <c r="J99" i="7"/>
  <c r="I99" i="7"/>
  <c r="H99" i="7"/>
  <c r="G99" i="7"/>
  <c r="C99" i="7"/>
  <c r="N98" i="7"/>
  <c r="M98" i="7"/>
  <c r="L98" i="7"/>
  <c r="J98" i="7"/>
  <c r="I98" i="7"/>
  <c r="H98" i="7"/>
  <c r="G98" i="7"/>
  <c r="C98" i="7"/>
  <c r="N97" i="7"/>
  <c r="M97" i="7"/>
  <c r="L97" i="7"/>
  <c r="J97" i="7"/>
  <c r="I97" i="7"/>
  <c r="H97" i="7"/>
  <c r="G97" i="7"/>
  <c r="C97" i="7"/>
  <c r="N96" i="7"/>
  <c r="M96" i="7"/>
  <c r="L96" i="7"/>
  <c r="J96" i="7"/>
  <c r="I96" i="7"/>
  <c r="H96" i="7"/>
  <c r="G96" i="7"/>
  <c r="C96" i="7"/>
  <c r="N95" i="7"/>
  <c r="M95" i="7"/>
  <c r="L95" i="7"/>
  <c r="J95" i="7"/>
  <c r="I95" i="7"/>
  <c r="H95" i="7"/>
  <c r="G95" i="7"/>
  <c r="C95" i="7"/>
  <c r="N94" i="7"/>
  <c r="M94" i="7"/>
  <c r="L94" i="7"/>
  <c r="J94" i="7"/>
  <c r="I94" i="7"/>
  <c r="H94" i="7"/>
  <c r="G94" i="7"/>
  <c r="C94" i="7"/>
  <c r="N93" i="7"/>
  <c r="M93" i="7"/>
  <c r="L93" i="7"/>
  <c r="J93" i="7"/>
  <c r="I93" i="7"/>
  <c r="H93" i="7"/>
  <c r="G93" i="7"/>
  <c r="C93" i="7"/>
  <c r="N92" i="7"/>
  <c r="M92" i="7"/>
  <c r="L92" i="7"/>
  <c r="J92" i="7"/>
  <c r="I92" i="7"/>
  <c r="H92" i="7"/>
  <c r="G92" i="7"/>
  <c r="C92" i="7"/>
  <c r="N91" i="7"/>
  <c r="M91" i="7"/>
  <c r="L91" i="7"/>
  <c r="J91" i="7"/>
  <c r="I91" i="7"/>
  <c r="H91" i="7"/>
  <c r="G91" i="7"/>
  <c r="C91" i="7"/>
  <c r="N90" i="7"/>
  <c r="M90" i="7"/>
  <c r="L90" i="7"/>
  <c r="J90" i="7"/>
  <c r="I90" i="7"/>
  <c r="H90" i="7"/>
  <c r="G90" i="7"/>
  <c r="C90" i="7"/>
  <c r="N89" i="7"/>
  <c r="M89" i="7"/>
  <c r="L89" i="7"/>
  <c r="J89" i="7"/>
  <c r="I89" i="7"/>
  <c r="H89" i="7"/>
  <c r="G89" i="7"/>
  <c r="C89" i="7"/>
  <c r="N88" i="7"/>
  <c r="M88" i="7"/>
  <c r="L88" i="7"/>
  <c r="J88" i="7"/>
  <c r="I88" i="7"/>
  <c r="H88" i="7"/>
  <c r="G88" i="7"/>
  <c r="C88" i="7"/>
  <c r="N87" i="7"/>
  <c r="M87" i="7"/>
  <c r="L87" i="7"/>
  <c r="J87" i="7"/>
  <c r="I87" i="7"/>
  <c r="H87" i="7"/>
  <c r="G87" i="7"/>
  <c r="C87" i="7"/>
  <c r="N86" i="7"/>
  <c r="M86" i="7"/>
  <c r="L86" i="7"/>
  <c r="J86" i="7"/>
  <c r="I86" i="7"/>
  <c r="H86" i="7"/>
  <c r="G86" i="7"/>
  <c r="C86" i="7"/>
  <c r="N85" i="7"/>
  <c r="M85" i="7"/>
  <c r="L85" i="7"/>
  <c r="J85" i="7"/>
  <c r="I85" i="7"/>
  <c r="H85" i="7"/>
  <c r="G85" i="7"/>
  <c r="C85" i="7"/>
  <c r="N84" i="7"/>
  <c r="M84" i="7"/>
  <c r="L84" i="7"/>
  <c r="J84" i="7"/>
  <c r="I84" i="7"/>
  <c r="H84" i="7"/>
  <c r="G84" i="7"/>
  <c r="C84" i="7"/>
  <c r="N83" i="7"/>
  <c r="M83" i="7"/>
  <c r="L83" i="7"/>
  <c r="J83" i="7"/>
  <c r="I83" i="7"/>
  <c r="H83" i="7"/>
  <c r="G83" i="7"/>
  <c r="C83" i="7"/>
  <c r="N82" i="7"/>
  <c r="M82" i="7"/>
  <c r="L82" i="7"/>
  <c r="J82" i="7"/>
  <c r="I82" i="7"/>
  <c r="H82" i="7"/>
  <c r="G82" i="7"/>
  <c r="C82" i="7"/>
  <c r="N81" i="7"/>
  <c r="M81" i="7"/>
  <c r="L81" i="7"/>
  <c r="J81" i="7"/>
  <c r="I81" i="7"/>
  <c r="H81" i="7"/>
  <c r="G81" i="7"/>
  <c r="C81" i="7"/>
  <c r="N80" i="7"/>
  <c r="M80" i="7"/>
  <c r="L80" i="7"/>
  <c r="J80" i="7"/>
  <c r="I80" i="7"/>
  <c r="H80" i="7"/>
  <c r="G80" i="7"/>
  <c r="C80" i="7"/>
  <c r="N79" i="7"/>
  <c r="M79" i="7"/>
  <c r="L79" i="7"/>
  <c r="J79" i="7"/>
  <c r="I79" i="7"/>
  <c r="H79" i="7"/>
  <c r="G79" i="7"/>
  <c r="C79" i="7"/>
  <c r="N78" i="7"/>
  <c r="M78" i="7"/>
  <c r="L78" i="7"/>
  <c r="J78" i="7"/>
  <c r="I78" i="7"/>
  <c r="H78" i="7"/>
  <c r="G78" i="7"/>
  <c r="C78" i="7"/>
  <c r="N77" i="7"/>
  <c r="M77" i="7"/>
  <c r="L77" i="7"/>
  <c r="J77" i="7"/>
  <c r="I77" i="7"/>
  <c r="H77" i="7"/>
  <c r="G77" i="7"/>
  <c r="C77" i="7"/>
  <c r="N76" i="7"/>
  <c r="M76" i="7"/>
  <c r="L76" i="7"/>
  <c r="J76" i="7"/>
  <c r="I76" i="7"/>
  <c r="H76" i="7"/>
  <c r="G76" i="7"/>
  <c r="C76" i="7"/>
  <c r="N75" i="7"/>
  <c r="M75" i="7"/>
  <c r="L75" i="7"/>
  <c r="J75" i="7"/>
  <c r="I75" i="7"/>
  <c r="H75" i="7"/>
  <c r="G75" i="7"/>
  <c r="C75" i="7"/>
  <c r="N74" i="7"/>
  <c r="M74" i="7"/>
  <c r="L74" i="7"/>
  <c r="J74" i="7"/>
  <c r="I74" i="7"/>
  <c r="H74" i="7"/>
  <c r="G74" i="7"/>
  <c r="C74" i="7"/>
  <c r="N73" i="7"/>
  <c r="M73" i="7"/>
  <c r="L73" i="7"/>
  <c r="J73" i="7"/>
  <c r="I73" i="7"/>
  <c r="H73" i="7"/>
  <c r="G73" i="7"/>
  <c r="C73" i="7"/>
  <c r="N72" i="7"/>
  <c r="M72" i="7"/>
  <c r="L72" i="7"/>
  <c r="J72" i="7"/>
  <c r="I72" i="7"/>
  <c r="H72" i="7"/>
  <c r="G72" i="7"/>
  <c r="C72" i="7"/>
  <c r="N71" i="7"/>
  <c r="M71" i="7"/>
  <c r="L71" i="7"/>
  <c r="J71" i="7"/>
  <c r="I71" i="7"/>
  <c r="H71" i="7"/>
  <c r="G71" i="7"/>
  <c r="C71" i="7"/>
  <c r="N70" i="7"/>
  <c r="M70" i="7"/>
  <c r="L70" i="7"/>
  <c r="J70" i="7"/>
  <c r="I70" i="7"/>
  <c r="H70" i="7"/>
  <c r="G70" i="7"/>
  <c r="C70" i="7"/>
  <c r="N69" i="7"/>
  <c r="M69" i="7"/>
  <c r="L69" i="7"/>
  <c r="J69" i="7"/>
  <c r="I69" i="7"/>
  <c r="H69" i="7"/>
  <c r="G69" i="7"/>
  <c r="C69" i="7"/>
  <c r="N68" i="7"/>
  <c r="M68" i="7"/>
  <c r="L68" i="7"/>
  <c r="J68" i="7"/>
  <c r="I68" i="7"/>
  <c r="H68" i="7"/>
  <c r="G68" i="7"/>
  <c r="C68" i="7"/>
  <c r="N67" i="7"/>
  <c r="M67" i="7"/>
  <c r="L67" i="7"/>
  <c r="J67" i="7"/>
  <c r="I67" i="7"/>
  <c r="H67" i="7"/>
  <c r="G67" i="7"/>
  <c r="C67" i="7"/>
  <c r="N66" i="7"/>
  <c r="M66" i="7"/>
  <c r="L66" i="7"/>
  <c r="J66" i="7"/>
  <c r="I66" i="7"/>
  <c r="H66" i="7"/>
  <c r="G66" i="7"/>
  <c r="C66" i="7"/>
  <c r="N65" i="7"/>
  <c r="M65" i="7"/>
  <c r="L65" i="7"/>
  <c r="J65" i="7"/>
  <c r="I65" i="7"/>
  <c r="H65" i="7"/>
  <c r="G65" i="7"/>
  <c r="C65" i="7"/>
  <c r="N64" i="7"/>
  <c r="M64" i="7"/>
  <c r="L64" i="7"/>
  <c r="J64" i="7"/>
  <c r="I64" i="7"/>
  <c r="H64" i="7"/>
  <c r="G64" i="7"/>
  <c r="C64" i="7"/>
  <c r="N63" i="7"/>
  <c r="M63" i="7"/>
  <c r="L63" i="7"/>
  <c r="J63" i="7"/>
  <c r="I63" i="7"/>
  <c r="H63" i="7"/>
  <c r="G63" i="7"/>
  <c r="C63" i="7"/>
  <c r="N62" i="7"/>
  <c r="M62" i="7"/>
  <c r="L62" i="7"/>
  <c r="J62" i="7"/>
  <c r="I62" i="7"/>
  <c r="H62" i="7"/>
  <c r="G62" i="7"/>
  <c r="C62" i="7"/>
  <c r="N61" i="7"/>
  <c r="M61" i="7"/>
  <c r="L61" i="7"/>
  <c r="J61" i="7"/>
  <c r="I61" i="7"/>
  <c r="H61" i="7"/>
  <c r="G61" i="7"/>
  <c r="C61" i="7"/>
  <c r="N60" i="7"/>
  <c r="M60" i="7"/>
  <c r="L60" i="7"/>
  <c r="J60" i="7"/>
  <c r="I60" i="7"/>
  <c r="H60" i="7"/>
  <c r="G60" i="7"/>
  <c r="C60" i="7"/>
  <c r="N59" i="7"/>
  <c r="M59" i="7"/>
  <c r="L59" i="7"/>
  <c r="J59" i="7"/>
  <c r="I59" i="7"/>
  <c r="H59" i="7"/>
  <c r="G59" i="7"/>
  <c r="C59" i="7"/>
  <c r="N58" i="7"/>
  <c r="M58" i="7"/>
  <c r="L58" i="7"/>
  <c r="J58" i="7"/>
  <c r="I58" i="7"/>
  <c r="H58" i="7"/>
  <c r="G58" i="7"/>
  <c r="C58" i="7"/>
  <c r="N57" i="7"/>
  <c r="M57" i="7"/>
  <c r="L57" i="7"/>
  <c r="J57" i="7"/>
  <c r="I57" i="7"/>
  <c r="H57" i="7"/>
  <c r="G57" i="7"/>
  <c r="C57" i="7"/>
  <c r="N56" i="7"/>
  <c r="M56" i="7"/>
  <c r="L56" i="7"/>
  <c r="J56" i="7"/>
  <c r="I56" i="7"/>
  <c r="H56" i="7"/>
  <c r="G56" i="7"/>
  <c r="C56" i="7"/>
  <c r="N55" i="7"/>
  <c r="M55" i="7"/>
  <c r="L55" i="7"/>
  <c r="J55" i="7"/>
  <c r="I55" i="7"/>
  <c r="H55" i="7"/>
  <c r="G55" i="7"/>
  <c r="C55" i="7"/>
  <c r="N54" i="7"/>
  <c r="M54" i="7"/>
  <c r="L54" i="7"/>
  <c r="J54" i="7"/>
  <c r="I54" i="7"/>
  <c r="H54" i="7"/>
  <c r="G54" i="7"/>
  <c r="C54" i="7"/>
  <c r="N53" i="7"/>
  <c r="M53" i="7"/>
  <c r="L53" i="7"/>
  <c r="J53" i="7"/>
  <c r="I53" i="7"/>
  <c r="H53" i="7"/>
  <c r="G53" i="7"/>
  <c r="C53" i="7"/>
  <c r="N52" i="7"/>
  <c r="M52" i="7"/>
  <c r="L52" i="7"/>
  <c r="J52" i="7"/>
  <c r="I52" i="7"/>
  <c r="H52" i="7"/>
  <c r="G52" i="7"/>
  <c r="C52" i="7"/>
  <c r="N51" i="7"/>
  <c r="M51" i="7"/>
  <c r="L51" i="7"/>
  <c r="J51" i="7"/>
  <c r="I51" i="7"/>
  <c r="H51" i="7"/>
  <c r="G51" i="7"/>
  <c r="C51" i="7"/>
  <c r="N50" i="7"/>
  <c r="M50" i="7"/>
  <c r="L50" i="7"/>
  <c r="J50" i="7"/>
  <c r="I50" i="7"/>
  <c r="H50" i="7"/>
  <c r="G50" i="7"/>
  <c r="C50" i="7"/>
  <c r="N49" i="7"/>
  <c r="M49" i="7"/>
  <c r="L49" i="7"/>
  <c r="J49" i="7"/>
  <c r="I49" i="7"/>
  <c r="H49" i="7"/>
  <c r="G49" i="7"/>
  <c r="C49" i="7"/>
  <c r="N48" i="7"/>
  <c r="M48" i="7"/>
  <c r="L48" i="7"/>
  <c r="J48" i="7"/>
  <c r="I48" i="7"/>
  <c r="H48" i="7"/>
  <c r="G48" i="7"/>
  <c r="C48" i="7"/>
  <c r="N47" i="7"/>
  <c r="M47" i="7"/>
  <c r="L47" i="7"/>
  <c r="J47" i="7"/>
  <c r="I47" i="7"/>
  <c r="H47" i="7"/>
  <c r="G47" i="7"/>
  <c r="C47" i="7"/>
  <c r="N46" i="7"/>
  <c r="M46" i="7"/>
  <c r="L46" i="7"/>
  <c r="J46" i="7"/>
  <c r="I46" i="7"/>
  <c r="H46" i="7"/>
  <c r="G46" i="7"/>
  <c r="C46" i="7"/>
  <c r="N45" i="7"/>
  <c r="M45" i="7"/>
  <c r="L45" i="7"/>
  <c r="J45" i="7"/>
  <c r="I45" i="7"/>
  <c r="H45" i="7"/>
  <c r="G45" i="7"/>
  <c r="C45" i="7"/>
  <c r="N44" i="7"/>
  <c r="M44" i="7"/>
  <c r="L44" i="7"/>
  <c r="J44" i="7"/>
  <c r="I44" i="7"/>
  <c r="H44" i="7"/>
  <c r="G44" i="7"/>
  <c r="C44" i="7"/>
  <c r="N43" i="7"/>
  <c r="M43" i="7"/>
  <c r="L43" i="7"/>
  <c r="J43" i="7"/>
  <c r="I43" i="7"/>
  <c r="H43" i="7"/>
  <c r="G43" i="7"/>
  <c r="C43" i="7"/>
  <c r="N42" i="7"/>
  <c r="M42" i="7"/>
  <c r="L42" i="7"/>
  <c r="J42" i="7"/>
  <c r="I42" i="7"/>
  <c r="H42" i="7"/>
  <c r="G42" i="7"/>
  <c r="C42" i="7"/>
  <c r="N41" i="7"/>
  <c r="M41" i="7"/>
  <c r="L41" i="7"/>
  <c r="J41" i="7"/>
  <c r="I41" i="7"/>
  <c r="H41" i="7"/>
  <c r="G41" i="7"/>
  <c r="C41" i="7"/>
  <c r="N40" i="7"/>
  <c r="M40" i="7"/>
  <c r="L40" i="7"/>
  <c r="J40" i="7"/>
  <c r="I40" i="7"/>
  <c r="H40" i="7"/>
  <c r="G40" i="7"/>
  <c r="C40" i="7"/>
  <c r="N39" i="7"/>
  <c r="M39" i="7"/>
  <c r="L39" i="7"/>
  <c r="J39" i="7"/>
  <c r="I39" i="7"/>
  <c r="H39" i="7"/>
  <c r="G39" i="7"/>
  <c r="C39" i="7"/>
  <c r="N38" i="7"/>
  <c r="M38" i="7"/>
  <c r="L38" i="7"/>
  <c r="J38" i="7"/>
  <c r="I38" i="7"/>
  <c r="H38" i="7"/>
  <c r="G38" i="7"/>
  <c r="C38" i="7"/>
  <c r="N37" i="7"/>
  <c r="M37" i="7"/>
  <c r="L37" i="7"/>
  <c r="J37" i="7"/>
  <c r="I37" i="7"/>
  <c r="H37" i="7"/>
  <c r="G37" i="7"/>
  <c r="C37" i="7"/>
  <c r="N36" i="7"/>
  <c r="M36" i="7"/>
  <c r="L36" i="7"/>
  <c r="J36" i="7"/>
  <c r="I36" i="7"/>
  <c r="H36" i="7"/>
  <c r="G36" i="7"/>
  <c r="C36" i="7"/>
  <c r="N35" i="7"/>
  <c r="M35" i="7"/>
  <c r="L35" i="7"/>
  <c r="J35" i="7"/>
  <c r="I35" i="7"/>
  <c r="H35" i="7"/>
  <c r="G35" i="7"/>
  <c r="C35" i="7"/>
  <c r="N34" i="7"/>
  <c r="M34" i="7"/>
  <c r="L34" i="7"/>
  <c r="J34" i="7"/>
  <c r="I34" i="7"/>
  <c r="H34" i="7"/>
  <c r="G34" i="7"/>
  <c r="C34" i="7"/>
  <c r="N33" i="7"/>
  <c r="M33" i="7"/>
  <c r="L33" i="7"/>
  <c r="J33" i="7"/>
  <c r="I33" i="7"/>
  <c r="H33" i="7"/>
  <c r="G33" i="7"/>
  <c r="C33" i="7"/>
  <c r="N32" i="7"/>
  <c r="M32" i="7"/>
  <c r="L32" i="7"/>
  <c r="J32" i="7"/>
  <c r="I32" i="7"/>
  <c r="H32" i="7"/>
  <c r="G32" i="7"/>
  <c r="C32" i="7"/>
  <c r="N31" i="7"/>
  <c r="M31" i="7"/>
  <c r="L31" i="7"/>
  <c r="J31" i="7"/>
  <c r="I31" i="7"/>
  <c r="H31" i="7"/>
  <c r="G31" i="7"/>
  <c r="C31" i="7"/>
  <c r="N30" i="7"/>
  <c r="M30" i="7"/>
  <c r="L30" i="7"/>
  <c r="J30" i="7"/>
  <c r="I30" i="7"/>
  <c r="H30" i="7"/>
  <c r="G30" i="7"/>
  <c r="C30" i="7"/>
  <c r="N29" i="7"/>
  <c r="M29" i="7"/>
  <c r="L29" i="7"/>
  <c r="J29" i="7"/>
  <c r="I29" i="7"/>
  <c r="H29" i="7"/>
  <c r="G29" i="7"/>
  <c r="C29" i="7"/>
  <c r="N28" i="7"/>
  <c r="M28" i="7"/>
  <c r="L28" i="7"/>
  <c r="J28" i="7"/>
  <c r="I28" i="7"/>
  <c r="H28" i="7"/>
  <c r="G28" i="7"/>
  <c r="C28" i="7"/>
  <c r="N27" i="7"/>
  <c r="M27" i="7"/>
  <c r="L27" i="7"/>
  <c r="J27" i="7"/>
  <c r="I27" i="7"/>
  <c r="H27" i="7"/>
  <c r="G27" i="7"/>
  <c r="C27" i="7"/>
  <c r="J26" i="7"/>
  <c r="G26" i="7"/>
  <c r="H26" i="7" s="1"/>
  <c r="I26" i="7" s="1"/>
  <c r="C26" i="7"/>
  <c r="L25" i="7"/>
  <c r="J25" i="7"/>
  <c r="G25" i="7"/>
  <c r="H25" i="7" s="1"/>
  <c r="I25" i="7" s="1"/>
  <c r="C25" i="7"/>
  <c r="J24" i="7"/>
  <c r="L24" i="7" s="1"/>
  <c r="M24" i="7" s="1"/>
  <c r="G24" i="7"/>
  <c r="H24" i="7" s="1"/>
  <c r="I24" i="7" s="1"/>
  <c r="C24" i="7"/>
  <c r="J23" i="7"/>
  <c r="L23" i="7" s="1"/>
  <c r="G23" i="7"/>
  <c r="H23" i="7" s="1"/>
  <c r="I23" i="7" s="1"/>
  <c r="C23" i="7"/>
  <c r="J22" i="7"/>
  <c r="L22" i="7" s="1"/>
  <c r="N22" i="7" s="1"/>
  <c r="G22" i="7"/>
  <c r="H22" i="7" s="1"/>
  <c r="I22" i="7" s="1"/>
  <c r="C22" i="7"/>
  <c r="N21" i="7"/>
  <c r="L21" i="7"/>
  <c r="M21" i="7" s="1"/>
  <c r="J21" i="7"/>
  <c r="G21" i="7"/>
  <c r="H21" i="7" s="1"/>
  <c r="I21" i="7" s="1"/>
  <c r="C21" i="7"/>
  <c r="L20" i="7"/>
  <c r="N20" i="7" s="1"/>
  <c r="J20" i="7"/>
  <c r="G20" i="7"/>
  <c r="H20" i="7" s="1"/>
  <c r="I20" i="7" s="1"/>
  <c r="C20" i="7"/>
  <c r="L19" i="7"/>
  <c r="M19" i="7" s="1"/>
  <c r="J19" i="7"/>
  <c r="G19" i="7"/>
  <c r="H19" i="7" s="1"/>
  <c r="I19" i="7" s="1"/>
  <c r="C19" i="7"/>
  <c r="L18" i="7"/>
  <c r="M18" i="7" s="1"/>
  <c r="J18" i="7"/>
  <c r="G18" i="7"/>
  <c r="H18" i="7" s="1"/>
  <c r="I18" i="7" s="1"/>
  <c r="C18" i="7"/>
  <c r="J17" i="7"/>
  <c r="L17" i="7" s="1"/>
  <c r="G17" i="7"/>
  <c r="H17" i="7" s="1"/>
  <c r="I17" i="7" s="1"/>
  <c r="C17" i="7"/>
  <c r="L16" i="7"/>
  <c r="N16" i="7" s="1"/>
  <c r="J16" i="7"/>
  <c r="G16" i="7"/>
  <c r="H16" i="7" s="1"/>
  <c r="I16" i="7" s="1"/>
  <c r="C16" i="7"/>
  <c r="L15" i="7"/>
  <c r="N15" i="7" s="1"/>
  <c r="J15" i="7"/>
  <c r="G15" i="7"/>
  <c r="H15" i="7" s="1"/>
  <c r="I15" i="7" s="1"/>
  <c r="C15" i="7"/>
  <c r="L14" i="7"/>
  <c r="J14" i="7"/>
  <c r="G14" i="7"/>
  <c r="H14" i="7" s="1"/>
  <c r="I14" i="7" s="1"/>
  <c r="C14" i="7"/>
  <c r="L13" i="7"/>
  <c r="M13" i="7" s="1"/>
  <c r="J13" i="7"/>
  <c r="G13" i="7"/>
  <c r="H13" i="7" s="1"/>
  <c r="I13" i="7" s="1"/>
  <c r="C13" i="7"/>
  <c r="L12" i="7"/>
  <c r="M12" i="7" s="1"/>
  <c r="N5" i="3" s="1"/>
  <c r="J12" i="7"/>
  <c r="G12" i="7"/>
  <c r="H12" i="7" s="1"/>
  <c r="I12" i="7" s="1"/>
  <c r="C12" i="7"/>
  <c r="J11" i="7"/>
  <c r="L11" i="7" s="1"/>
  <c r="G11" i="7"/>
  <c r="H11" i="7" s="1"/>
  <c r="I11" i="7" s="1"/>
  <c r="C11" i="7"/>
  <c r="L10" i="7"/>
  <c r="N10" i="7" s="1"/>
  <c r="J10" i="7"/>
  <c r="G10" i="7"/>
  <c r="H10" i="7" s="1"/>
  <c r="I10" i="7" s="1"/>
  <c r="C10" i="7"/>
  <c r="L9" i="7"/>
  <c r="N9" i="7" s="1"/>
  <c r="J9" i="7"/>
  <c r="G9" i="7"/>
  <c r="H9" i="7" s="1"/>
  <c r="I9" i="7" s="1"/>
  <c r="C9" i="7"/>
  <c r="L8" i="7"/>
  <c r="N8" i="7" s="1"/>
  <c r="J8" i="7"/>
  <c r="G8" i="7"/>
  <c r="H8" i="7" s="1"/>
  <c r="I8" i="7" s="1"/>
  <c r="C8" i="7"/>
  <c r="L7" i="7"/>
  <c r="M7" i="7" s="1"/>
  <c r="J7" i="7"/>
  <c r="G7" i="7"/>
  <c r="H7" i="7" s="1"/>
  <c r="I7" i="7" s="1"/>
  <c r="C7" i="7"/>
  <c r="L6" i="7"/>
  <c r="N6" i="7" s="1"/>
  <c r="J6" i="7"/>
  <c r="G6" i="7"/>
  <c r="H6" i="7" s="1"/>
  <c r="I6" i="7" s="1"/>
  <c r="C6" i="7"/>
  <c r="L5" i="7"/>
  <c r="M5" i="7" s="1"/>
  <c r="J5" i="7"/>
  <c r="G5" i="7"/>
  <c r="H5" i="7" s="1"/>
  <c r="I5" i="7" s="1"/>
  <c r="C5" i="7"/>
  <c r="L4" i="7"/>
  <c r="M4" i="7" s="1"/>
  <c r="J4" i="7"/>
  <c r="G4" i="7"/>
  <c r="H4" i="7" s="1"/>
  <c r="I4" i="7" s="1"/>
  <c r="C4" i="7"/>
  <c r="L3" i="7"/>
  <c r="N3" i="7" s="1"/>
  <c r="J3" i="7"/>
  <c r="G3" i="7"/>
  <c r="H3" i="7" s="1"/>
  <c r="I3" i="7" s="1"/>
  <c r="C3" i="7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L15" i="1" s="1"/>
  <c r="I118" i="6"/>
  <c r="I117" i="6"/>
  <c r="I116" i="6"/>
  <c r="I115" i="6"/>
  <c r="L14" i="1" s="1"/>
  <c r="I114" i="6"/>
  <c r="I113" i="6"/>
  <c r="I112" i="6"/>
  <c r="I111" i="6"/>
  <c r="I110" i="6"/>
  <c r="I109" i="6"/>
  <c r="I108" i="6"/>
  <c r="I107" i="6"/>
  <c r="I106" i="6"/>
  <c r="I105" i="6"/>
  <c r="I104" i="6"/>
  <c r="L12" i="1" s="1"/>
  <c r="I103" i="6"/>
  <c r="I102" i="6"/>
  <c r="I101" i="6"/>
  <c r="I100" i="6"/>
  <c r="I99" i="6"/>
  <c r="I98" i="6"/>
  <c r="I97" i="6"/>
  <c r="I96" i="6"/>
  <c r="J4" i="3" s="1"/>
  <c r="E15" i="1" s="1"/>
  <c r="I95" i="6"/>
  <c r="L11" i="1" s="1"/>
  <c r="I94" i="6"/>
  <c r="I93" i="6"/>
  <c r="I92" i="6"/>
  <c r="I91" i="6"/>
  <c r="I90" i="6"/>
  <c r="I89" i="6"/>
  <c r="I88" i="6"/>
  <c r="I87" i="6"/>
  <c r="L10" i="1" s="1"/>
  <c r="I86" i="6"/>
  <c r="I85" i="6"/>
  <c r="I84" i="6"/>
  <c r="I83" i="6"/>
  <c r="I82" i="6"/>
  <c r="C17" i="2" s="1"/>
  <c r="I81" i="6"/>
  <c r="I80" i="6"/>
  <c r="I79" i="6"/>
  <c r="I78" i="6"/>
  <c r="I77" i="6"/>
  <c r="I76" i="6"/>
  <c r="I75" i="6"/>
  <c r="L9" i="1" s="1"/>
  <c r="I74" i="6"/>
  <c r="I73" i="6"/>
  <c r="L8" i="1" s="1"/>
  <c r="I72" i="6"/>
  <c r="I71" i="6"/>
  <c r="I70" i="6"/>
  <c r="C16" i="2" s="1"/>
  <c r="I69" i="6"/>
  <c r="I68" i="6"/>
  <c r="I67" i="6"/>
  <c r="I66" i="6"/>
  <c r="I65" i="6"/>
  <c r="I64" i="6"/>
  <c r="I63" i="6"/>
  <c r="I62" i="6"/>
  <c r="I61" i="6"/>
  <c r="I60" i="6"/>
  <c r="B40" i="1" s="1"/>
  <c r="I59" i="6"/>
  <c r="I58" i="6"/>
  <c r="I57" i="6"/>
  <c r="I56" i="6"/>
  <c r="I55" i="6"/>
  <c r="I54" i="6"/>
  <c r="I53" i="6"/>
  <c r="I52" i="6"/>
  <c r="I51" i="6"/>
  <c r="L7" i="1" s="1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J7" i="3" s="1"/>
  <c r="E18" i="1" s="1"/>
  <c r="I30" i="6"/>
  <c r="J6" i="3" s="1"/>
  <c r="E17" i="1" s="1"/>
  <c r="I29" i="6"/>
  <c r="L6" i="1" s="1"/>
  <c r="I28" i="6"/>
  <c r="I27" i="6"/>
  <c r="C14" i="2" s="1"/>
  <c r="I26" i="6"/>
  <c r="I25" i="6"/>
  <c r="I24" i="6"/>
  <c r="I23" i="6"/>
  <c r="I22" i="6"/>
  <c r="I21" i="6"/>
  <c r="I20" i="6"/>
  <c r="I19" i="6"/>
  <c r="I18" i="6"/>
  <c r="C29" i="2" s="1"/>
  <c r="I17" i="6"/>
  <c r="I16" i="6"/>
  <c r="L5" i="1" s="1"/>
  <c r="I15" i="6"/>
  <c r="I14" i="6"/>
  <c r="I13" i="6"/>
  <c r="I12" i="6"/>
  <c r="B42" i="1" s="1"/>
  <c r="I11" i="6"/>
  <c r="I10" i="6"/>
  <c r="I9" i="6"/>
  <c r="I8" i="6"/>
  <c r="B37" i="1" s="1"/>
  <c r="I7" i="6"/>
  <c r="B39" i="1" s="1"/>
  <c r="I6" i="6"/>
  <c r="I5" i="6"/>
  <c r="I4" i="6"/>
  <c r="I3" i="6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I8" i="3" s="1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I7" i="3" s="1"/>
  <c r="D18" i="1" s="1"/>
  <c r="F61" i="5"/>
  <c r="F60" i="5"/>
  <c r="F59" i="5"/>
  <c r="F58" i="5"/>
  <c r="F57" i="5"/>
  <c r="F56" i="5"/>
  <c r="F55" i="5"/>
  <c r="F54" i="5"/>
  <c r="I6" i="3" s="1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I5" i="3" s="1"/>
  <c r="F39" i="5"/>
  <c r="F38" i="5"/>
  <c r="F37" i="5"/>
  <c r="K15" i="1" s="1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K6" i="1" s="1"/>
  <c r="F19" i="5"/>
  <c r="F18" i="5"/>
  <c r="F17" i="5"/>
  <c r="B19" i="2" s="1"/>
  <c r="F16" i="5"/>
  <c r="F15" i="5"/>
  <c r="F14" i="5"/>
  <c r="F13" i="5"/>
  <c r="F12" i="5"/>
  <c r="F11" i="5"/>
  <c r="F10" i="5"/>
  <c r="F9" i="5"/>
  <c r="F8" i="5"/>
  <c r="F7" i="5"/>
  <c r="F6" i="5"/>
  <c r="F5" i="5"/>
  <c r="K5" i="1" s="1"/>
  <c r="F4" i="5"/>
  <c r="F3" i="5"/>
  <c r="W60" i="3"/>
  <c r="V60" i="3"/>
  <c r="U60" i="3"/>
  <c r="T60" i="3"/>
  <c r="S60" i="3"/>
  <c r="R60" i="3"/>
  <c r="P60" i="3"/>
  <c r="O60" i="3"/>
  <c r="N60" i="3"/>
  <c r="M60" i="3"/>
  <c r="L60" i="3"/>
  <c r="K60" i="3"/>
  <c r="J60" i="3"/>
  <c r="I60" i="3"/>
  <c r="D60" i="3"/>
  <c r="W59" i="3"/>
  <c r="V59" i="3"/>
  <c r="U59" i="3"/>
  <c r="T59" i="3"/>
  <c r="S59" i="3"/>
  <c r="R59" i="3"/>
  <c r="P59" i="3"/>
  <c r="O59" i="3"/>
  <c r="N59" i="3"/>
  <c r="M59" i="3"/>
  <c r="L59" i="3"/>
  <c r="K59" i="3"/>
  <c r="J59" i="3"/>
  <c r="I59" i="3"/>
  <c r="D59" i="3"/>
  <c r="W58" i="3"/>
  <c r="V58" i="3"/>
  <c r="U58" i="3"/>
  <c r="T58" i="3"/>
  <c r="S58" i="3"/>
  <c r="R58" i="3"/>
  <c r="P58" i="3"/>
  <c r="O58" i="3"/>
  <c r="N58" i="3"/>
  <c r="M58" i="3"/>
  <c r="L58" i="3"/>
  <c r="K58" i="3"/>
  <c r="J58" i="3"/>
  <c r="I58" i="3"/>
  <c r="D58" i="3"/>
  <c r="W57" i="3"/>
  <c r="V57" i="3"/>
  <c r="U57" i="3"/>
  <c r="T57" i="3"/>
  <c r="S57" i="3"/>
  <c r="R57" i="3"/>
  <c r="P57" i="3"/>
  <c r="O57" i="3"/>
  <c r="N57" i="3"/>
  <c r="M57" i="3"/>
  <c r="L57" i="3"/>
  <c r="K57" i="3"/>
  <c r="J57" i="3"/>
  <c r="I57" i="3"/>
  <c r="D57" i="3"/>
  <c r="W56" i="3"/>
  <c r="V56" i="3"/>
  <c r="U56" i="3"/>
  <c r="T56" i="3"/>
  <c r="S56" i="3"/>
  <c r="R56" i="3"/>
  <c r="P56" i="3"/>
  <c r="O56" i="3"/>
  <c r="N56" i="3"/>
  <c r="M56" i="3"/>
  <c r="L56" i="3"/>
  <c r="K56" i="3"/>
  <c r="J56" i="3"/>
  <c r="I56" i="3"/>
  <c r="D56" i="3"/>
  <c r="W55" i="3"/>
  <c r="V55" i="3"/>
  <c r="U55" i="3"/>
  <c r="T55" i="3"/>
  <c r="S55" i="3"/>
  <c r="R55" i="3"/>
  <c r="P55" i="3"/>
  <c r="O55" i="3"/>
  <c r="N55" i="3"/>
  <c r="M55" i="3"/>
  <c r="L55" i="3"/>
  <c r="K55" i="3"/>
  <c r="J55" i="3"/>
  <c r="I55" i="3"/>
  <c r="D55" i="3"/>
  <c r="W54" i="3"/>
  <c r="V54" i="3"/>
  <c r="U54" i="3"/>
  <c r="T54" i="3"/>
  <c r="S54" i="3"/>
  <c r="R54" i="3"/>
  <c r="P54" i="3"/>
  <c r="O54" i="3"/>
  <c r="N54" i="3"/>
  <c r="M54" i="3"/>
  <c r="L54" i="3"/>
  <c r="K54" i="3"/>
  <c r="J54" i="3"/>
  <c r="I54" i="3"/>
  <c r="D54" i="3"/>
  <c r="W53" i="3"/>
  <c r="V53" i="3"/>
  <c r="U53" i="3"/>
  <c r="T53" i="3"/>
  <c r="S53" i="3"/>
  <c r="R53" i="3"/>
  <c r="P53" i="3"/>
  <c r="O53" i="3"/>
  <c r="N53" i="3"/>
  <c r="M53" i="3"/>
  <c r="L53" i="3"/>
  <c r="K53" i="3"/>
  <c r="J53" i="3"/>
  <c r="I53" i="3"/>
  <c r="D53" i="3"/>
  <c r="W52" i="3"/>
  <c r="V52" i="3"/>
  <c r="U52" i="3"/>
  <c r="T52" i="3"/>
  <c r="S52" i="3"/>
  <c r="R52" i="3"/>
  <c r="P52" i="3"/>
  <c r="O52" i="3"/>
  <c r="N52" i="3"/>
  <c r="M52" i="3"/>
  <c r="L52" i="3"/>
  <c r="K52" i="3"/>
  <c r="J52" i="3"/>
  <c r="I52" i="3"/>
  <c r="D52" i="3"/>
  <c r="W51" i="3"/>
  <c r="V51" i="3"/>
  <c r="U51" i="3"/>
  <c r="T51" i="3"/>
  <c r="S51" i="3"/>
  <c r="R51" i="3"/>
  <c r="P51" i="3"/>
  <c r="O51" i="3"/>
  <c r="N51" i="3"/>
  <c r="M51" i="3"/>
  <c r="L51" i="3"/>
  <c r="K51" i="3"/>
  <c r="J51" i="3"/>
  <c r="I51" i="3"/>
  <c r="D51" i="3"/>
  <c r="W50" i="3"/>
  <c r="V50" i="3"/>
  <c r="U50" i="3"/>
  <c r="T50" i="3"/>
  <c r="S50" i="3"/>
  <c r="R50" i="3"/>
  <c r="P50" i="3"/>
  <c r="O50" i="3"/>
  <c r="N50" i="3"/>
  <c r="M50" i="3"/>
  <c r="L50" i="3"/>
  <c r="K50" i="3"/>
  <c r="J50" i="3"/>
  <c r="I50" i="3"/>
  <c r="D50" i="3"/>
  <c r="W49" i="3"/>
  <c r="V49" i="3"/>
  <c r="U49" i="3"/>
  <c r="T49" i="3"/>
  <c r="S49" i="3"/>
  <c r="R49" i="3"/>
  <c r="P49" i="3"/>
  <c r="O49" i="3"/>
  <c r="N49" i="3"/>
  <c r="M49" i="3"/>
  <c r="L49" i="3"/>
  <c r="K49" i="3"/>
  <c r="J49" i="3"/>
  <c r="I49" i="3"/>
  <c r="D49" i="3"/>
  <c r="W48" i="3"/>
  <c r="V48" i="3"/>
  <c r="U48" i="3"/>
  <c r="T48" i="3"/>
  <c r="S48" i="3"/>
  <c r="R48" i="3"/>
  <c r="P48" i="3"/>
  <c r="O48" i="3"/>
  <c r="N48" i="3"/>
  <c r="M48" i="3"/>
  <c r="L48" i="3"/>
  <c r="K48" i="3"/>
  <c r="J48" i="3"/>
  <c r="I48" i="3"/>
  <c r="D48" i="3"/>
  <c r="W47" i="3"/>
  <c r="V47" i="3"/>
  <c r="U47" i="3"/>
  <c r="T47" i="3"/>
  <c r="S47" i="3"/>
  <c r="R47" i="3"/>
  <c r="P47" i="3"/>
  <c r="O47" i="3"/>
  <c r="N47" i="3"/>
  <c r="M47" i="3"/>
  <c r="L47" i="3"/>
  <c r="K47" i="3"/>
  <c r="J47" i="3"/>
  <c r="I47" i="3"/>
  <c r="D47" i="3"/>
  <c r="W46" i="3"/>
  <c r="V46" i="3"/>
  <c r="U46" i="3"/>
  <c r="T46" i="3"/>
  <c r="S46" i="3"/>
  <c r="R46" i="3"/>
  <c r="P46" i="3"/>
  <c r="O46" i="3"/>
  <c r="N46" i="3"/>
  <c r="M46" i="3"/>
  <c r="L46" i="3"/>
  <c r="K46" i="3"/>
  <c r="J46" i="3"/>
  <c r="I46" i="3"/>
  <c r="D46" i="3"/>
  <c r="W45" i="3"/>
  <c r="V45" i="3"/>
  <c r="U45" i="3"/>
  <c r="T45" i="3"/>
  <c r="S45" i="3"/>
  <c r="R45" i="3"/>
  <c r="P45" i="3"/>
  <c r="O45" i="3"/>
  <c r="N45" i="3"/>
  <c r="M45" i="3"/>
  <c r="L45" i="3"/>
  <c r="K45" i="3"/>
  <c r="J45" i="3"/>
  <c r="I45" i="3"/>
  <c r="D45" i="3"/>
  <c r="W44" i="3"/>
  <c r="V44" i="3"/>
  <c r="U44" i="3"/>
  <c r="T44" i="3"/>
  <c r="S44" i="3"/>
  <c r="R44" i="3"/>
  <c r="P44" i="3"/>
  <c r="O44" i="3"/>
  <c r="N44" i="3"/>
  <c r="M44" i="3"/>
  <c r="L44" i="3"/>
  <c r="K44" i="3"/>
  <c r="J44" i="3"/>
  <c r="I44" i="3"/>
  <c r="D44" i="3"/>
  <c r="W43" i="3"/>
  <c r="V43" i="3"/>
  <c r="U43" i="3"/>
  <c r="T43" i="3"/>
  <c r="S43" i="3"/>
  <c r="R43" i="3"/>
  <c r="P43" i="3"/>
  <c r="O43" i="3"/>
  <c r="N43" i="3"/>
  <c r="M43" i="3"/>
  <c r="L43" i="3"/>
  <c r="K43" i="3"/>
  <c r="J43" i="3"/>
  <c r="I43" i="3"/>
  <c r="D43" i="3"/>
  <c r="W42" i="3"/>
  <c r="V42" i="3"/>
  <c r="U42" i="3"/>
  <c r="T42" i="3"/>
  <c r="S42" i="3"/>
  <c r="R42" i="3"/>
  <c r="P42" i="3"/>
  <c r="O42" i="3"/>
  <c r="N42" i="3"/>
  <c r="M42" i="3"/>
  <c r="L42" i="3"/>
  <c r="K42" i="3"/>
  <c r="J42" i="3"/>
  <c r="I42" i="3"/>
  <c r="D42" i="3"/>
  <c r="W41" i="3"/>
  <c r="V41" i="3"/>
  <c r="U41" i="3"/>
  <c r="T41" i="3"/>
  <c r="S41" i="3"/>
  <c r="R41" i="3"/>
  <c r="P41" i="3"/>
  <c r="O41" i="3"/>
  <c r="N41" i="3"/>
  <c r="M41" i="3"/>
  <c r="L41" i="3"/>
  <c r="K41" i="3"/>
  <c r="J41" i="3"/>
  <c r="I41" i="3"/>
  <c r="D41" i="3"/>
  <c r="W40" i="3"/>
  <c r="V40" i="3"/>
  <c r="U40" i="3"/>
  <c r="T40" i="3"/>
  <c r="S40" i="3"/>
  <c r="R40" i="3"/>
  <c r="P40" i="3"/>
  <c r="O40" i="3"/>
  <c r="N40" i="3"/>
  <c r="M40" i="3"/>
  <c r="L40" i="3"/>
  <c r="K40" i="3"/>
  <c r="J40" i="3"/>
  <c r="I40" i="3"/>
  <c r="D40" i="3"/>
  <c r="W39" i="3"/>
  <c r="V39" i="3"/>
  <c r="U39" i="3"/>
  <c r="T39" i="3"/>
  <c r="S39" i="3"/>
  <c r="R39" i="3"/>
  <c r="P39" i="3"/>
  <c r="O39" i="3"/>
  <c r="N39" i="3"/>
  <c r="M39" i="3"/>
  <c r="L39" i="3"/>
  <c r="K39" i="3"/>
  <c r="J39" i="3"/>
  <c r="I39" i="3"/>
  <c r="D39" i="3"/>
  <c r="W38" i="3"/>
  <c r="V38" i="3"/>
  <c r="U38" i="3"/>
  <c r="T38" i="3"/>
  <c r="S38" i="3"/>
  <c r="R38" i="3"/>
  <c r="P38" i="3"/>
  <c r="O38" i="3"/>
  <c r="N38" i="3"/>
  <c r="M38" i="3"/>
  <c r="L38" i="3"/>
  <c r="K38" i="3"/>
  <c r="J38" i="3"/>
  <c r="I38" i="3"/>
  <c r="D38" i="3"/>
  <c r="W37" i="3"/>
  <c r="V37" i="3"/>
  <c r="U37" i="3"/>
  <c r="T37" i="3"/>
  <c r="S37" i="3"/>
  <c r="R37" i="3"/>
  <c r="P37" i="3"/>
  <c r="O37" i="3"/>
  <c r="N37" i="3"/>
  <c r="M37" i="3"/>
  <c r="L37" i="3"/>
  <c r="K37" i="3"/>
  <c r="J37" i="3"/>
  <c r="I37" i="3"/>
  <c r="D37" i="3"/>
  <c r="W36" i="3"/>
  <c r="V36" i="3"/>
  <c r="U36" i="3"/>
  <c r="T36" i="3"/>
  <c r="S36" i="3"/>
  <c r="R36" i="3"/>
  <c r="P36" i="3"/>
  <c r="O36" i="3"/>
  <c r="N36" i="3"/>
  <c r="M36" i="3"/>
  <c r="L36" i="3"/>
  <c r="K36" i="3"/>
  <c r="J36" i="3"/>
  <c r="I36" i="3"/>
  <c r="D36" i="3"/>
  <c r="W35" i="3"/>
  <c r="V35" i="3"/>
  <c r="U35" i="3"/>
  <c r="T35" i="3"/>
  <c r="S35" i="3"/>
  <c r="R35" i="3"/>
  <c r="P35" i="3"/>
  <c r="O35" i="3"/>
  <c r="N35" i="3"/>
  <c r="M35" i="3"/>
  <c r="L35" i="3"/>
  <c r="K35" i="3"/>
  <c r="J35" i="3"/>
  <c r="I35" i="3"/>
  <c r="D35" i="3"/>
  <c r="W34" i="3"/>
  <c r="V34" i="3"/>
  <c r="U34" i="3"/>
  <c r="T34" i="3"/>
  <c r="S34" i="3"/>
  <c r="R34" i="3"/>
  <c r="P34" i="3"/>
  <c r="O34" i="3"/>
  <c r="N34" i="3"/>
  <c r="M34" i="3"/>
  <c r="L34" i="3"/>
  <c r="K34" i="3"/>
  <c r="J34" i="3"/>
  <c r="I34" i="3"/>
  <c r="D34" i="3"/>
  <c r="W33" i="3"/>
  <c r="V33" i="3"/>
  <c r="U33" i="3"/>
  <c r="T33" i="3"/>
  <c r="S33" i="3"/>
  <c r="R33" i="3"/>
  <c r="P33" i="3"/>
  <c r="O33" i="3"/>
  <c r="N33" i="3"/>
  <c r="M33" i="3"/>
  <c r="L33" i="3"/>
  <c r="K33" i="3"/>
  <c r="J33" i="3"/>
  <c r="I33" i="3"/>
  <c r="D33" i="3"/>
  <c r="W32" i="3"/>
  <c r="V32" i="3"/>
  <c r="U32" i="3"/>
  <c r="T32" i="3"/>
  <c r="S32" i="3"/>
  <c r="R32" i="3"/>
  <c r="P32" i="3"/>
  <c r="O32" i="3"/>
  <c r="N32" i="3"/>
  <c r="M32" i="3"/>
  <c r="L32" i="3"/>
  <c r="K32" i="3"/>
  <c r="J32" i="3"/>
  <c r="I32" i="3"/>
  <c r="D32" i="3"/>
  <c r="W31" i="3"/>
  <c r="V31" i="3"/>
  <c r="U31" i="3"/>
  <c r="T31" i="3"/>
  <c r="S31" i="3"/>
  <c r="R31" i="3"/>
  <c r="P31" i="3"/>
  <c r="O31" i="3"/>
  <c r="N31" i="3"/>
  <c r="M31" i="3"/>
  <c r="L31" i="3"/>
  <c r="K31" i="3"/>
  <c r="J31" i="3"/>
  <c r="I31" i="3"/>
  <c r="D31" i="3"/>
  <c r="W30" i="3"/>
  <c r="V30" i="3"/>
  <c r="U30" i="3"/>
  <c r="T30" i="3"/>
  <c r="S30" i="3"/>
  <c r="R30" i="3"/>
  <c r="P30" i="3"/>
  <c r="O30" i="3"/>
  <c r="N30" i="3"/>
  <c r="M30" i="3"/>
  <c r="L30" i="3"/>
  <c r="K30" i="3"/>
  <c r="J30" i="3"/>
  <c r="I30" i="3"/>
  <c r="D30" i="3"/>
  <c r="W29" i="3"/>
  <c r="V29" i="3"/>
  <c r="U29" i="3"/>
  <c r="T29" i="3"/>
  <c r="S29" i="3"/>
  <c r="R29" i="3"/>
  <c r="P29" i="3"/>
  <c r="O29" i="3"/>
  <c r="N29" i="3"/>
  <c r="M29" i="3"/>
  <c r="L29" i="3"/>
  <c r="K29" i="3"/>
  <c r="J29" i="3"/>
  <c r="I29" i="3"/>
  <c r="D29" i="3"/>
  <c r="W28" i="3"/>
  <c r="V28" i="3"/>
  <c r="U28" i="3"/>
  <c r="T28" i="3"/>
  <c r="S28" i="3"/>
  <c r="R28" i="3"/>
  <c r="P28" i="3"/>
  <c r="O28" i="3"/>
  <c r="N28" i="3"/>
  <c r="M28" i="3"/>
  <c r="L28" i="3"/>
  <c r="K28" i="3"/>
  <c r="J28" i="3"/>
  <c r="I28" i="3"/>
  <c r="D28" i="3"/>
  <c r="W27" i="3"/>
  <c r="V27" i="3"/>
  <c r="U27" i="3"/>
  <c r="T27" i="3"/>
  <c r="S27" i="3"/>
  <c r="R27" i="3"/>
  <c r="P27" i="3"/>
  <c r="O27" i="3"/>
  <c r="N27" i="3"/>
  <c r="M27" i="3"/>
  <c r="L27" i="3"/>
  <c r="K27" i="3"/>
  <c r="J27" i="3"/>
  <c r="I27" i="3"/>
  <c r="D27" i="3"/>
  <c r="W26" i="3"/>
  <c r="V26" i="3"/>
  <c r="U26" i="3"/>
  <c r="T26" i="3"/>
  <c r="S26" i="3"/>
  <c r="R26" i="3"/>
  <c r="P26" i="3"/>
  <c r="O26" i="3"/>
  <c r="N26" i="3"/>
  <c r="M26" i="3"/>
  <c r="L26" i="3"/>
  <c r="K26" i="3"/>
  <c r="J26" i="3"/>
  <c r="I26" i="3"/>
  <c r="D26" i="3"/>
  <c r="W25" i="3"/>
  <c r="V25" i="3"/>
  <c r="U25" i="3"/>
  <c r="T25" i="3"/>
  <c r="S25" i="3"/>
  <c r="R25" i="3"/>
  <c r="P25" i="3"/>
  <c r="O25" i="3"/>
  <c r="N25" i="3"/>
  <c r="M25" i="3"/>
  <c r="L25" i="3"/>
  <c r="K25" i="3"/>
  <c r="J25" i="3"/>
  <c r="I25" i="3"/>
  <c r="D25" i="3"/>
  <c r="W24" i="3"/>
  <c r="V24" i="3"/>
  <c r="U24" i="3"/>
  <c r="T24" i="3"/>
  <c r="S24" i="3"/>
  <c r="R24" i="3"/>
  <c r="P24" i="3"/>
  <c r="O24" i="3"/>
  <c r="N24" i="3"/>
  <c r="M24" i="3"/>
  <c r="L24" i="3"/>
  <c r="K24" i="3"/>
  <c r="J24" i="3"/>
  <c r="I24" i="3"/>
  <c r="D24" i="3"/>
  <c r="W23" i="3"/>
  <c r="V23" i="3"/>
  <c r="U23" i="3"/>
  <c r="T23" i="3"/>
  <c r="S23" i="3"/>
  <c r="R23" i="3"/>
  <c r="P23" i="3"/>
  <c r="O23" i="3"/>
  <c r="N23" i="3"/>
  <c r="M23" i="3"/>
  <c r="L23" i="3"/>
  <c r="K23" i="3"/>
  <c r="J23" i="3"/>
  <c r="I23" i="3"/>
  <c r="D23" i="3"/>
  <c r="W22" i="3"/>
  <c r="V22" i="3"/>
  <c r="U22" i="3"/>
  <c r="T22" i="3"/>
  <c r="S22" i="3"/>
  <c r="R22" i="3"/>
  <c r="P22" i="3"/>
  <c r="O22" i="3"/>
  <c r="N22" i="3"/>
  <c r="M22" i="3"/>
  <c r="G33" i="1" s="1"/>
  <c r="L22" i="3"/>
  <c r="K22" i="3"/>
  <c r="F33" i="1" s="1"/>
  <c r="J22" i="3"/>
  <c r="I22" i="3"/>
  <c r="D22" i="3"/>
  <c r="W21" i="3"/>
  <c r="V21" i="3"/>
  <c r="U21" i="3"/>
  <c r="T21" i="3"/>
  <c r="S21" i="3"/>
  <c r="R21" i="3"/>
  <c r="P21" i="3"/>
  <c r="O21" i="3"/>
  <c r="H32" i="1" s="1"/>
  <c r="N21" i="3"/>
  <c r="M21" i="3"/>
  <c r="G32" i="1" s="1"/>
  <c r="L21" i="3"/>
  <c r="K21" i="3"/>
  <c r="J21" i="3"/>
  <c r="I21" i="3"/>
  <c r="D21" i="3"/>
  <c r="W20" i="3"/>
  <c r="V20" i="3"/>
  <c r="U20" i="3"/>
  <c r="T20" i="3"/>
  <c r="S20" i="3"/>
  <c r="R20" i="3"/>
  <c r="P20" i="3"/>
  <c r="O20" i="3"/>
  <c r="H31" i="1" s="1"/>
  <c r="N20" i="3"/>
  <c r="M20" i="3"/>
  <c r="L20" i="3"/>
  <c r="K20" i="3"/>
  <c r="J20" i="3"/>
  <c r="I20" i="3"/>
  <c r="D20" i="3"/>
  <c r="W19" i="3"/>
  <c r="V19" i="3"/>
  <c r="U19" i="3"/>
  <c r="T19" i="3"/>
  <c r="S19" i="3"/>
  <c r="R19" i="3"/>
  <c r="P19" i="3"/>
  <c r="O19" i="3"/>
  <c r="N19" i="3"/>
  <c r="M19" i="3"/>
  <c r="G30" i="1" s="1"/>
  <c r="L19" i="3"/>
  <c r="K19" i="3"/>
  <c r="J19" i="3"/>
  <c r="I19" i="3"/>
  <c r="D19" i="3"/>
  <c r="W18" i="3"/>
  <c r="V18" i="3"/>
  <c r="U18" i="3"/>
  <c r="T18" i="3"/>
  <c r="S18" i="3"/>
  <c r="R18" i="3"/>
  <c r="P18" i="3"/>
  <c r="O18" i="3"/>
  <c r="H29" i="1" s="1"/>
  <c r="N18" i="3"/>
  <c r="M18" i="3"/>
  <c r="L18" i="3"/>
  <c r="K18" i="3"/>
  <c r="J18" i="3"/>
  <c r="I18" i="3"/>
  <c r="D18" i="3"/>
  <c r="W17" i="3"/>
  <c r="V17" i="3"/>
  <c r="U17" i="3"/>
  <c r="T17" i="3"/>
  <c r="S17" i="3"/>
  <c r="R17" i="3"/>
  <c r="P17" i="3"/>
  <c r="O17" i="3"/>
  <c r="H28" i="1" s="1"/>
  <c r="N17" i="3"/>
  <c r="M17" i="3"/>
  <c r="L17" i="3"/>
  <c r="K17" i="3"/>
  <c r="J17" i="3"/>
  <c r="I17" i="3"/>
  <c r="D17" i="3"/>
  <c r="W16" i="3"/>
  <c r="V16" i="3"/>
  <c r="U16" i="3"/>
  <c r="T16" i="3"/>
  <c r="S16" i="3"/>
  <c r="R16" i="3"/>
  <c r="P16" i="3"/>
  <c r="O16" i="3"/>
  <c r="H27" i="1" s="1"/>
  <c r="N16" i="3"/>
  <c r="M16" i="3"/>
  <c r="G27" i="1" s="1"/>
  <c r="L16" i="3"/>
  <c r="K16" i="3"/>
  <c r="J16" i="3"/>
  <c r="E27" i="1" s="1"/>
  <c r="I16" i="3"/>
  <c r="D27" i="1" s="1"/>
  <c r="D16" i="3"/>
  <c r="W15" i="3"/>
  <c r="V15" i="3"/>
  <c r="U15" i="3"/>
  <c r="T15" i="3"/>
  <c r="S15" i="3"/>
  <c r="R15" i="3"/>
  <c r="P15" i="3"/>
  <c r="O15" i="3"/>
  <c r="H26" i="1" s="1"/>
  <c r="N15" i="3"/>
  <c r="M15" i="3"/>
  <c r="L15" i="3"/>
  <c r="K15" i="3"/>
  <c r="J15" i="3"/>
  <c r="I15" i="3"/>
  <c r="D26" i="1" s="1"/>
  <c r="D15" i="3"/>
  <c r="W14" i="3"/>
  <c r="V14" i="3"/>
  <c r="U14" i="3"/>
  <c r="T14" i="3"/>
  <c r="S14" i="3"/>
  <c r="R14" i="3"/>
  <c r="P14" i="3"/>
  <c r="O14" i="3"/>
  <c r="N14" i="3"/>
  <c r="M14" i="3"/>
  <c r="L14" i="3"/>
  <c r="K14" i="3"/>
  <c r="J14" i="3"/>
  <c r="I14" i="3"/>
  <c r="D14" i="3"/>
  <c r="W13" i="3"/>
  <c r="V13" i="3"/>
  <c r="U13" i="3"/>
  <c r="T13" i="3"/>
  <c r="S13" i="3"/>
  <c r="R13" i="3"/>
  <c r="P13" i="3"/>
  <c r="O13" i="3"/>
  <c r="H24" i="1" s="1"/>
  <c r="N13" i="3"/>
  <c r="M13" i="3"/>
  <c r="G24" i="1" s="1"/>
  <c r="L13" i="3"/>
  <c r="K13" i="3"/>
  <c r="F24" i="1" s="1"/>
  <c r="J13" i="3"/>
  <c r="E24" i="1" s="1"/>
  <c r="I13" i="3"/>
  <c r="D24" i="1" s="1"/>
  <c r="D13" i="3"/>
  <c r="W12" i="3"/>
  <c r="V12" i="3"/>
  <c r="U12" i="3"/>
  <c r="T12" i="3"/>
  <c r="S12" i="3"/>
  <c r="R12" i="3"/>
  <c r="P12" i="3"/>
  <c r="O12" i="3"/>
  <c r="N12" i="3"/>
  <c r="M12" i="3"/>
  <c r="L12" i="3"/>
  <c r="K12" i="3"/>
  <c r="F23" i="1" s="1"/>
  <c r="J12" i="3"/>
  <c r="E23" i="1" s="1"/>
  <c r="I12" i="3"/>
  <c r="D23" i="1" s="1"/>
  <c r="D12" i="3"/>
  <c r="W11" i="3"/>
  <c r="V11" i="3"/>
  <c r="U11" i="3"/>
  <c r="T11" i="3"/>
  <c r="S11" i="3"/>
  <c r="R11" i="3"/>
  <c r="P11" i="3"/>
  <c r="O11" i="3"/>
  <c r="N11" i="3"/>
  <c r="M11" i="3"/>
  <c r="L11" i="3"/>
  <c r="K11" i="3"/>
  <c r="J11" i="3"/>
  <c r="I11" i="3"/>
  <c r="D11" i="3"/>
  <c r="W10" i="3"/>
  <c r="V10" i="3"/>
  <c r="U10" i="3"/>
  <c r="T10" i="3"/>
  <c r="S10" i="3"/>
  <c r="R10" i="3"/>
  <c r="P10" i="3"/>
  <c r="O10" i="3"/>
  <c r="H21" i="1" s="1"/>
  <c r="N10" i="3"/>
  <c r="M10" i="3"/>
  <c r="G21" i="1" s="1"/>
  <c r="L10" i="3"/>
  <c r="K10" i="3"/>
  <c r="F21" i="1" s="1"/>
  <c r="J10" i="3"/>
  <c r="E21" i="1" s="1"/>
  <c r="I10" i="3"/>
  <c r="D10" i="3"/>
  <c r="W9" i="3"/>
  <c r="V9" i="3"/>
  <c r="U9" i="3"/>
  <c r="T9" i="3"/>
  <c r="S9" i="3"/>
  <c r="R9" i="3"/>
  <c r="P9" i="3"/>
  <c r="O9" i="3"/>
  <c r="N9" i="3"/>
  <c r="M9" i="3"/>
  <c r="G20" i="1" s="1"/>
  <c r="L9" i="3"/>
  <c r="K9" i="3"/>
  <c r="F20" i="1" s="1"/>
  <c r="J9" i="3"/>
  <c r="E20" i="1" s="1"/>
  <c r="I9" i="3"/>
  <c r="D20" i="1" s="1"/>
  <c r="D9" i="3"/>
  <c r="U8" i="3"/>
  <c r="W8" i="3" s="1"/>
  <c r="T8" i="3"/>
  <c r="S8" i="3"/>
  <c r="M8" i="3"/>
  <c r="R8" i="3" s="1"/>
  <c r="U7" i="3"/>
  <c r="T7" i="3"/>
  <c r="V7" i="3" s="1"/>
  <c r="M7" i="3"/>
  <c r="U6" i="3"/>
  <c r="W6" i="3" s="1"/>
  <c r="T6" i="3"/>
  <c r="V6" i="3" s="1"/>
  <c r="S6" i="3"/>
  <c r="R6" i="3"/>
  <c r="O6" i="3"/>
  <c r="M6" i="3"/>
  <c r="W5" i="3"/>
  <c r="V5" i="3"/>
  <c r="U5" i="3"/>
  <c r="T5" i="3"/>
  <c r="S5" i="3"/>
  <c r="R5" i="3"/>
  <c r="M5" i="3"/>
  <c r="V4" i="3"/>
  <c r="U4" i="3"/>
  <c r="T4" i="3"/>
  <c r="M4" i="3"/>
  <c r="W3" i="3"/>
  <c r="I7" i="2" s="1"/>
  <c r="U3" i="3"/>
  <c r="T3" i="3"/>
  <c r="V3" i="3" s="1"/>
  <c r="M3" i="3"/>
  <c r="C32" i="2"/>
  <c r="B32" i="2"/>
  <c r="C31" i="2"/>
  <c r="B31" i="2"/>
  <c r="C30" i="2"/>
  <c r="B30" i="2"/>
  <c r="C28" i="2"/>
  <c r="B28" i="2"/>
  <c r="C23" i="2"/>
  <c r="B23" i="2"/>
  <c r="C22" i="2"/>
  <c r="B22" i="2"/>
  <c r="C21" i="2"/>
  <c r="B21" i="2"/>
  <c r="C20" i="2"/>
  <c r="B20" i="2"/>
  <c r="C18" i="2"/>
  <c r="C15" i="2"/>
  <c r="B15" i="2"/>
  <c r="B14" i="2"/>
  <c r="C13" i="2"/>
  <c r="B13" i="2"/>
  <c r="B12" i="2"/>
  <c r="E9" i="2"/>
  <c r="B9" i="2"/>
  <c r="B8" i="2"/>
  <c r="E7" i="2"/>
  <c r="B7" i="2"/>
  <c r="B6" i="2"/>
  <c r="I5" i="2"/>
  <c r="I4" i="2"/>
  <c r="B4" i="2"/>
  <c r="B41" i="1"/>
  <c r="H33" i="1"/>
  <c r="E33" i="1"/>
  <c r="D33" i="1"/>
  <c r="C33" i="1"/>
  <c r="B33" i="1"/>
  <c r="A33" i="1"/>
  <c r="F32" i="1"/>
  <c r="E32" i="1"/>
  <c r="D32" i="1"/>
  <c r="C32" i="1"/>
  <c r="B32" i="1"/>
  <c r="A32" i="1"/>
  <c r="G31" i="1"/>
  <c r="F31" i="1"/>
  <c r="E31" i="1"/>
  <c r="D31" i="1"/>
  <c r="C31" i="1"/>
  <c r="B31" i="1"/>
  <c r="A31" i="1"/>
  <c r="H30" i="1"/>
  <c r="F30" i="1"/>
  <c r="E30" i="1"/>
  <c r="D30" i="1"/>
  <c r="C30" i="1"/>
  <c r="B30" i="1"/>
  <c r="A30" i="1"/>
  <c r="G29" i="1"/>
  <c r="F29" i="1"/>
  <c r="E29" i="1"/>
  <c r="D29" i="1"/>
  <c r="C29" i="1"/>
  <c r="B29" i="1"/>
  <c r="A29" i="1"/>
  <c r="G28" i="1"/>
  <c r="F28" i="1"/>
  <c r="E28" i="1"/>
  <c r="D28" i="1"/>
  <c r="C28" i="1"/>
  <c r="B28" i="1"/>
  <c r="A28" i="1"/>
  <c r="F27" i="1"/>
  <c r="C27" i="1"/>
  <c r="B27" i="1"/>
  <c r="A27" i="1"/>
  <c r="G26" i="1"/>
  <c r="F26" i="1"/>
  <c r="E26" i="1"/>
  <c r="C26" i="1"/>
  <c r="B26" i="1"/>
  <c r="A26" i="1"/>
  <c r="H25" i="1"/>
  <c r="G25" i="1"/>
  <c r="F25" i="1"/>
  <c r="E25" i="1"/>
  <c r="D25" i="1"/>
  <c r="C25" i="1"/>
  <c r="B25" i="1"/>
  <c r="A25" i="1"/>
  <c r="C24" i="1"/>
  <c r="B24" i="1"/>
  <c r="A24" i="1"/>
  <c r="H23" i="1"/>
  <c r="G23" i="1"/>
  <c r="C23" i="1"/>
  <c r="B23" i="1"/>
  <c r="A23" i="1"/>
  <c r="H22" i="1"/>
  <c r="G22" i="1"/>
  <c r="F22" i="1"/>
  <c r="E22" i="1"/>
  <c r="D22" i="1"/>
  <c r="C22" i="1"/>
  <c r="B22" i="1"/>
  <c r="A22" i="1"/>
  <c r="D21" i="1"/>
  <c r="C21" i="1"/>
  <c r="B21" i="1"/>
  <c r="A21" i="1"/>
  <c r="H20" i="1"/>
  <c r="C20" i="1"/>
  <c r="B20" i="1"/>
  <c r="A20" i="1"/>
  <c r="G19" i="1"/>
  <c r="D19" i="1"/>
  <c r="C19" i="1"/>
  <c r="B19" i="1"/>
  <c r="A19" i="1"/>
  <c r="C18" i="1"/>
  <c r="B18" i="1"/>
  <c r="A18" i="1"/>
  <c r="G17" i="1"/>
  <c r="C17" i="1"/>
  <c r="B17" i="1"/>
  <c r="A17" i="1"/>
  <c r="G16" i="1"/>
  <c r="C16" i="1"/>
  <c r="B16" i="1"/>
  <c r="A16" i="1"/>
  <c r="G15" i="1"/>
  <c r="C15" i="1"/>
  <c r="B15" i="1"/>
  <c r="A15" i="1"/>
  <c r="K14" i="1"/>
  <c r="G14" i="1"/>
  <c r="C14" i="1"/>
  <c r="B14" i="1"/>
  <c r="A14" i="1"/>
  <c r="K8" i="1"/>
  <c r="K7" i="1"/>
  <c r="E14" i="2" l="1"/>
  <c r="D13" i="2"/>
  <c r="N13" i="7"/>
  <c r="M10" i="7"/>
  <c r="N12" i="7"/>
  <c r="L26" i="7"/>
  <c r="M26" i="7" s="1"/>
  <c r="N8" i="3" s="1"/>
  <c r="D21" i="2"/>
  <c r="D32" i="2"/>
  <c r="D14" i="2"/>
  <c r="I6" i="2"/>
  <c r="D30" i="2"/>
  <c r="D20" i="2"/>
  <c r="D22" i="2"/>
  <c r="D28" i="2"/>
  <c r="D23" i="2"/>
  <c r="E10" i="2"/>
  <c r="D31" i="2"/>
  <c r="K6" i="3"/>
  <c r="F17" i="1" s="1"/>
  <c r="D17" i="1"/>
  <c r="N11" i="7"/>
  <c r="M11" i="7"/>
  <c r="N19" i="7"/>
  <c r="D15" i="2"/>
  <c r="W4" i="3"/>
  <c r="S4" i="3"/>
  <c r="R4" i="3"/>
  <c r="P4" i="3"/>
  <c r="M8" i="7"/>
  <c r="L7" i="3"/>
  <c r="M16" i="7"/>
  <c r="G18" i="1"/>
  <c r="S7" i="3"/>
  <c r="R7" i="3"/>
  <c r="N5" i="7"/>
  <c r="N17" i="7"/>
  <c r="M17" i="7"/>
  <c r="E4" i="2"/>
  <c r="K8" i="3"/>
  <c r="F19" i="1" s="1"/>
  <c r="L13" i="1"/>
  <c r="B16" i="2"/>
  <c r="D16" i="2" s="1"/>
  <c r="K12" i="1"/>
  <c r="E5" i="2"/>
  <c r="E8" i="2" s="1"/>
  <c r="L4" i="1"/>
  <c r="C27" i="2"/>
  <c r="J3" i="3"/>
  <c r="C12" i="2"/>
  <c r="I4" i="3"/>
  <c r="P6" i="3"/>
  <c r="H17" i="1"/>
  <c r="B18" i="2"/>
  <c r="D18" i="2" s="1"/>
  <c r="K10" i="1"/>
  <c r="M3" i="7"/>
  <c r="N23" i="7"/>
  <c r="M23" i="7"/>
  <c r="D16" i="1"/>
  <c r="N24" i="7"/>
  <c r="E15" i="2"/>
  <c r="K7" i="3"/>
  <c r="F18" i="1" s="1"/>
  <c r="O4" i="3"/>
  <c r="H15" i="1" s="1"/>
  <c r="B27" i="2"/>
  <c r="I3" i="3"/>
  <c r="K11" i="1"/>
  <c r="O7" i="3"/>
  <c r="H18" i="1" s="1"/>
  <c r="P7" i="3"/>
  <c r="N25" i="7"/>
  <c r="M25" i="7"/>
  <c r="W7" i="3"/>
  <c r="C19" i="2"/>
  <c r="D19" i="2" s="1"/>
  <c r="E13" i="2"/>
  <c r="E12" i="2"/>
  <c r="B29" i="2"/>
  <c r="D29" i="2" s="1"/>
  <c r="J5" i="3"/>
  <c r="E16" i="1" s="1"/>
  <c r="B38" i="1"/>
  <c r="V8" i="3"/>
  <c r="K13" i="1"/>
  <c r="N14" i="7"/>
  <c r="M14" i="7"/>
  <c r="M22" i="7"/>
  <c r="B6" i="1"/>
  <c r="O3" i="3"/>
  <c r="H14" i="1" s="1"/>
  <c r="S3" i="3"/>
  <c r="R3" i="3"/>
  <c r="B17" i="2"/>
  <c r="D17" i="2" s="1"/>
  <c r="K9" i="1"/>
  <c r="J8" i="3"/>
  <c r="E19" i="1" s="1"/>
  <c r="M6" i="7"/>
  <c r="M9" i="7"/>
  <c r="M20" i="7"/>
  <c r="N7" i="7"/>
  <c r="N18" i="7"/>
  <c r="M15" i="7"/>
  <c r="N4" i="7"/>
  <c r="O8" i="3"/>
  <c r="H19" i="1" s="1"/>
  <c r="P8" i="3"/>
  <c r="K4" i="1"/>
  <c r="B9" i="1" l="1"/>
  <c r="N26" i="7"/>
  <c r="N7" i="3"/>
  <c r="N3" i="3"/>
  <c r="N4" i="3"/>
  <c r="B8" i="1"/>
  <c r="E21" i="2"/>
  <c r="F21" i="2"/>
  <c r="F17" i="2"/>
  <c r="F13" i="2"/>
  <c r="F20" i="2"/>
  <c r="F23" i="2"/>
  <c r="F12" i="2"/>
  <c r="G12" i="2" s="1"/>
  <c r="F19" i="2"/>
  <c r="F18" i="2"/>
  <c r="F16" i="2"/>
  <c r="F15" i="2"/>
  <c r="G15" i="2" s="1"/>
  <c r="F22" i="2"/>
  <c r="F14" i="2"/>
  <c r="G14" i="2" s="1"/>
  <c r="B4" i="1"/>
  <c r="B7" i="1" s="1"/>
  <c r="E14" i="1"/>
  <c r="K3" i="3"/>
  <c r="D14" i="1"/>
  <c r="B3" i="1"/>
  <c r="B5" i="1" s="1"/>
  <c r="D27" i="2"/>
  <c r="E19" i="2"/>
  <c r="D12" i="2"/>
  <c r="L8" i="3"/>
  <c r="E18" i="2"/>
  <c r="E22" i="2"/>
  <c r="E23" i="2"/>
  <c r="K5" i="3"/>
  <c r="E16" i="2"/>
  <c r="E20" i="2"/>
  <c r="P3" i="3"/>
  <c r="D15" i="1"/>
  <c r="K4" i="3"/>
  <c r="F15" i="1" s="1"/>
  <c r="L4" i="3"/>
  <c r="N6" i="3"/>
  <c r="E6" i="2"/>
  <c r="E17" i="2"/>
  <c r="G13" i="2"/>
  <c r="O5" i="3"/>
  <c r="L6" i="3"/>
  <c r="G20" i="2" l="1"/>
  <c r="G17" i="2"/>
  <c r="G19" i="2"/>
  <c r="P5" i="3"/>
  <c r="H16" i="1"/>
  <c r="B10" i="1"/>
  <c r="F14" i="1"/>
  <c r="L3" i="3"/>
  <c r="G16" i="2"/>
  <c r="F16" i="1"/>
  <c r="L5" i="3"/>
  <c r="G23" i="2"/>
  <c r="G22" i="2"/>
  <c r="G18" i="2"/>
  <c r="G21" i="2"/>
</calcChain>
</file>

<file path=xl/sharedStrings.xml><?xml version="1.0" encoding="utf-8"?>
<sst xmlns="http://schemas.openxmlformats.org/spreadsheetml/2006/main" count="1180" uniqueCount="230">
  <si>
    <t>Prosjektøkonomi – Dashboard</t>
  </si>
  <si>
    <t>Nøkkeltall</t>
  </si>
  <si>
    <t>Forbruk over tid (alle prosjekter)</t>
  </si>
  <si>
    <t>Total budsjett (ikke avsluttet)</t>
  </si>
  <si>
    <t>Måned</t>
  </si>
  <si>
    <t>Budsjett</t>
  </si>
  <si>
    <t>Faktisk</t>
  </si>
  <si>
    <t>Total faktisk (ikke avsluttet)</t>
  </si>
  <si>
    <t>Jan</t>
  </si>
  <si>
    <t>Total avvik (budsjett - faktisk)</t>
  </si>
  <si>
    <t>Feb</t>
  </si>
  <si>
    <t>Total fakturert eks mva</t>
  </si>
  <si>
    <t>Mar</t>
  </si>
  <si>
    <t>Total resultat (fakturert - faktisk)</t>
  </si>
  <si>
    <t>Apr</t>
  </si>
  <si>
    <t>Utestående eks mva</t>
  </si>
  <si>
    <t>Mai</t>
  </si>
  <si>
    <t>Forfalt utestående eks mva</t>
  </si>
  <si>
    <t>Jun</t>
  </si>
  <si>
    <t>Prosjekter over budsjett (antall)</t>
  </si>
  <si>
    <t>Jul</t>
  </si>
  <si>
    <t>Aug</t>
  </si>
  <si>
    <t>Prosjektoversikt</t>
  </si>
  <si>
    <t>Sep</t>
  </si>
  <si>
    <t>ProsjektID</t>
  </si>
  <si>
    <t>Prosjektnavn</t>
  </si>
  <si>
    <t>Status</t>
  </si>
  <si>
    <t>Avvik</t>
  </si>
  <si>
    <t>Fakturert</t>
  </si>
  <si>
    <t>Resultat</t>
  </si>
  <si>
    <t>Okt</t>
  </si>
  <si>
    <t>Nov</t>
  </si>
  <si>
    <t>Des</t>
  </si>
  <si>
    <t>Kostnader per kategori (alle prosjekter)</t>
  </si>
  <si>
    <t>Kategori</t>
  </si>
  <si>
    <t>Faktisk (kr)</t>
  </si>
  <si>
    <t>Timer</t>
  </si>
  <si>
    <t>Konsulenter</t>
  </si>
  <si>
    <t>Reise</t>
  </si>
  <si>
    <t>Programvare</t>
  </si>
  <si>
    <t>Materialer</t>
  </si>
  <si>
    <t>Andre utlegg</t>
  </si>
  <si>
    <t>Prosjektrapport (Budsjett vs Faktisk)</t>
  </si>
  <si>
    <t>Velg ProsjektID:</t>
  </si>
  <si>
    <t>P-1001</t>
  </si>
  <si>
    <t>Prosjektnavn:</t>
  </si>
  <si>
    <t>Budsjett (kr)</t>
  </si>
  <si>
    <t>Budsjett (h)</t>
  </si>
  <si>
    <t>Kunde:</t>
  </si>
  <si>
    <t>Utvikling av Eiendom AS</t>
  </si>
  <si>
    <t>Faktisk (h)</t>
  </si>
  <si>
    <t>Status:</t>
  </si>
  <si>
    <t>Avvik (kr)</t>
  </si>
  <si>
    <t>Avvik (h)</t>
  </si>
  <si>
    <t>Startdato:</t>
  </si>
  <si>
    <t>Fakturert eks mva (kr)</t>
  </si>
  <si>
    <t>Effektiv timesats (kr/t)</t>
  </si>
  <si>
    <t>Sluttdato:</t>
  </si>
  <si>
    <t>Resultat (kr)</t>
  </si>
  <si>
    <t>Prosjektleder:</t>
  </si>
  <si>
    <t>Avtalt honorar eks mva (kr)</t>
  </si>
  <si>
    <t>Fakturert % av avtalt</t>
  </si>
  <si>
    <t>Budsjett akk.</t>
  </si>
  <si>
    <t>Faktisk akk.</t>
  </si>
  <si>
    <t>Avvik akk.</t>
  </si>
  <si>
    <t>MånedStart</t>
  </si>
  <si>
    <t>Prosjekter</t>
  </si>
  <si>
    <t>KundeID</t>
  </si>
  <si>
    <t>Kundenavn</t>
  </si>
  <si>
    <t>Prosjektleder</t>
  </si>
  <si>
    <t>Startdato</t>
  </si>
  <si>
    <t>Sluttdato</t>
  </si>
  <si>
    <t>Avvik %</t>
  </si>
  <si>
    <t>Utestående eks mva (kr)</t>
  </si>
  <si>
    <t>Dekningsgrad %</t>
  </si>
  <si>
    <t>Gjenstår å fakturere (kr)</t>
  </si>
  <si>
    <t>Budsjett timer (h)</t>
  </si>
  <si>
    <t>Faktisk timer (h)</t>
  </si>
  <si>
    <t>Avvik timer (h)</t>
  </si>
  <si>
    <t>Boligprosjekt Lillehammer</t>
  </si>
  <si>
    <t>K-001</t>
  </si>
  <si>
    <t>A. Nilsen</t>
  </si>
  <si>
    <t>Aktiv</t>
  </si>
  <si>
    <t>P-1002</t>
  </si>
  <si>
    <t>Skoleutvidelse Nord</t>
  </si>
  <si>
    <t>K-002</t>
  </si>
  <si>
    <t>Fjellvik Kommune</t>
  </si>
  <si>
    <t>S. Berg</t>
  </si>
  <si>
    <t>P-1003</t>
  </si>
  <si>
    <t>Kontorbygg Sentrum</t>
  </si>
  <si>
    <t>K-003</t>
  </si>
  <si>
    <t>Havneby Utvikling AS</t>
  </si>
  <si>
    <t>L. Berg</t>
  </si>
  <si>
    <t>Avsluttet</t>
  </si>
  <si>
    <t>P-1004</t>
  </si>
  <si>
    <t>Hotellrenovering Fjord</t>
  </si>
  <si>
    <t>K-004</t>
  </si>
  <si>
    <t>Kystperlen Hotell</t>
  </si>
  <si>
    <t>M. Dahl</t>
  </si>
  <si>
    <t>P-1005</t>
  </si>
  <si>
    <t>Reguleringsplan Vest</t>
  </si>
  <si>
    <t>K-005</t>
  </si>
  <si>
    <t>Liten Entreprenør AS</t>
  </si>
  <si>
    <t>K. Holm</t>
  </si>
  <si>
    <t>P-1006</t>
  </si>
  <si>
    <t>Tilbygg Privat – Berge</t>
  </si>
  <si>
    <t>K-006</t>
  </si>
  <si>
    <t>Privatkunde – Berge</t>
  </si>
  <si>
    <t>På hold</t>
  </si>
  <si>
    <t>Kunder</t>
  </si>
  <si>
    <t>Kontaktperson</t>
  </si>
  <si>
    <t>E-post</t>
  </si>
  <si>
    <t>Telefon</t>
  </si>
  <si>
    <t>Timesats (kr/t)</t>
  </si>
  <si>
    <t>Betalingsbetingelser (dager)</t>
  </si>
  <si>
    <t>MVA-pliktig</t>
  </si>
  <si>
    <t>Notat</t>
  </si>
  <si>
    <t>Kari</t>
  </si>
  <si>
    <t>Ja</t>
  </si>
  <si>
    <t>Boligutvikler</t>
  </si>
  <si>
    <t>Per</t>
  </si>
  <si>
    <t>Offentlig sektor</t>
  </si>
  <si>
    <t>Lise</t>
  </si>
  <si>
    <t>Næring/utvikling</t>
  </si>
  <si>
    <t>Morten</t>
  </si>
  <si>
    <t>Hotellkjede</t>
  </si>
  <si>
    <t>Anne</t>
  </si>
  <si>
    <t>Entreprenør</t>
  </si>
  <si>
    <t>Ola</t>
  </si>
  <si>
    <t>Nei</t>
  </si>
  <si>
    <t>Privat oppdrag</t>
  </si>
  <si>
    <t>Antall</t>
  </si>
  <si>
    <t>Sats</t>
  </si>
  <si>
    <t>Kommentar</t>
  </si>
  <si>
    <t>Budsjetterte interne timer</t>
  </si>
  <si>
    <t>Lisenser/verktøy</t>
  </si>
  <si>
    <t>Reise og diett</t>
  </si>
  <si>
    <t>Modell/materialer</t>
  </si>
  <si>
    <t>Rådgivere/underkonsulent</t>
  </si>
  <si>
    <t>Kostnader (faktisk)</t>
  </si>
  <si>
    <t>Dato</t>
  </si>
  <si>
    <t>Type</t>
  </si>
  <si>
    <t>Ressurs/Leverandør</t>
  </si>
  <si>
    <t>Beskrivelse</t>
  </si>
  <si>
    <t>Enhetskost</t>
  </si>
  <si>
    <t>Beløp (kr)</t>
  </si>
  <si>
    <t>Fakturerbar</t>
  </si>
  <si>
    <t>Prosjektering / tegning</t>
  </si>
  <si>
    <t>Utlegg</t>
  </si>
  <si>
    <t>Møter / koordinering</t>
  </si>
  <si>
    <t>Fakturering</t>
  </si>
  <si>
    <t>FakturaNr</t>
  </si>
  <si>
    <t>Kunde</t>
  </si>
  <si>
    <t>Fakturadato</t>
  </si>
  <si>
    <t>Beløp eks mva (kr)</t>
  </si>
  <si>
    <t>MVA %</t>
  </si>
  <si>
    <t>MVA beløp (kr)</t>
  </si>
  <si>
    <t>Beløp inkl mva (kr)</t>
  </si>
  <si>
    <t>Forfallsdato</t>
  </si>
  <si>
    <t>Betalt dato</t>
  </si>
  <si>
    <t>Dager forfalt</t>
  </si>
  <si>
    <t>F-2025-001</t>
  </si>
  <si>
    <t>Delbetaling – skisseprosjekt</t>
  </si>
  <si>
    <t>F-2025-002</t>
  </si>
  <si>
    <t>Delbetaling – forprosjekt</t>
  </si>
  <si>
    <t>F-2025-003</t>
  </si>
  <si>
    <t>Delbetaling – detaljprosjekt</t>
  </si>
  <si>
    <t>F-2025-004</t>
  </si>
  <si>
    <t>Sluttfaktura</t>
  </si>
  <si>
    <t>F-2025-005</t>
  </si>
  <si>
    <t>Månedlig fakturering</t>
  </si>
  <si>
    <t>F-2025-006</t>
  </si>
  <si>
    <t>F-2025-007</t>
  </si>
  <si>
    <t>F-2025-008</t>
  </si>
  <si>
    <t>F-2025-009</t>
  </si>
  <si>
    <t>F-2025-010</t>
  </si>
  <si>
    <t>Delbetaling</t>
  </si>
  <si>
    <t>F-2025-011</t>
  </si>
  <si>
    <t>Sluttoppgjør</t>
  </si>
  <si>
    <t>F-2025-012</t>
  </si>
  <si>
    <t>Delbetaling – konsept</t>
  </si>
  <si>
    <t>F-2025-013</t>
  </si>
  <si>
    <t>F-2025-014</t>
  </si>
  <si>
    <t>F-2025-015</t>
  </si>
  <si>
    <t>F-2025-016</t>
  </si>
  <si>
    <t>F-2025-017</t>
  </si>
  <si>
    <t>F-2025-018</t>
  </si>
  <si>
    <t>F-2025-019</t>
  </si>
  <si>
    <t>Oppstart og skisser</t>
  </si>
  <si>
    <t>F-2025-020</t>
  </si>
  <si>
    <t>Sluttoppgjør / sluttfaktura</t>
  </si>
  <si>
    <t>F-2025-021</t>
  </si>
  <si>
    <t>Fremdriftsfakturering desember</t>
  </si>
  <si>
    <t>F-2025-022</t>
  </si>
  <si>
    <t>Sluttoppgjør / etterarbeid</t>
  </si>
  <si>
    <t>F-2025-023</t>
  </si>
  <si>
    <t>Sluttfakturering</t>
  </si>
  <si>
    <t>F-2025-024</t>
  </si>
  <si>
    <t>Fremdrift / delbetaling</t>
  </si>
  <si>
    <t>Innstillinger</t>
  </si>
  <si>
    <t>År</t>
  </si>
  <si>
    <t>MVA-sats</t>
  </si>
  <si>
    <t>Intern timekost (kr)</t>
  </si>
  <si>
    <t>Standard valutakonvensjon</t>
  </si>
  <si>
    <t>NOK</t>
  </si>
  <si>
    <t>Rapporteringsdato</t>
  </si>
  <si>
    <t>Kostnadskategorier</t>
  </si>
  <si>
    <t>Prosjektstatus</t>
  </si>
  <si>
    <t>Kostnadstype</t>
  </si>
  <si>
    <t>Ja/Nei</t>
  </si>
  <si>
    <t>Måneder</t>
  </si>
  <si>
    <t>Planlagt</t>
  </si>
  <si>
    <t>LesMeg – Hvordan bruke denne prosjektøkonomi-malen</t>
  </si>
  <si>
    <t>Formål: Gi løpende kontroll på prosjektøkonomi (Budsjett vs Faktisk) per prosjekt – med fakturering og margin.</t>
  </si>
  <si>
    <t>Slik bruker du malen (månedlig rutine):</t>
  </si>
  <si>
    <t>1) Oppdater BUDSJETT: Legg inn/juster budsjettlinjer per prosjekt, måned og kategori i arket 'Budsjett'.</t>
  </si>
  <si>
    <t xml:space="preserve">   - For 'Timer': Antall = timer, Sats = intern timekost (se 'Innstillinger').</t>
  </si>
  <si>
    <t>2) Registrer FAKTISK: Fyll inn timer og utlegg fortløpende i arket 'Kostnader'.</t>
  </si>
  <si>
    <t xml:space="preserve">   - Beløp beregnes automatisk fra Antall x Enhetskost.</t>
  </si>
  <si>
    <t>3) Registrer FAKTURA: Legg inn utsendte fakturaer i arket 'Fakturering'.</t>
  </si>
  <si>
    <t xml:space="preserve">   - MVA, forfallsdato, status og utestående beregnes automatisk.</t>
  </si>
  <si>
    <t>4) Følg opp:</t>
  </si>
  <si>
    <t xml:space="preserve">   - Se total oversikt i 'Dashboard'.</t>
  </si>
  <si>
    <t xml:space="preserve">   - Se detaljert prosjektutvikling i 'Rapport Prosjekt' (velg ProsjektID i B3).</t>
  </si>
  <si>
    <t>Tips:</t>
  </si>
  <si>
    <t>- Legg alltid nye rader nederst i tabellene (de er forberedt med formler og validering).</t>
  </si>
  <si>
    <t>- Du kan endre kostnadskategorier og standardverdier i 'Innstillinger'.</t>
  </si>
  <si>
    <t>Eksempeldata er lagt inn for å vise hvordan verktøyet fungerer i praksis.</t>
  </si>
  <si>
    <t>- Rapporteringsdato (Innstillinger!B7) styrer forfallsstatus og dager forfalt. Du kan overstyre ved rapportering.</t>
  </si>
  <si>
    <t>- I Prosjekter kan du fylle ut 'Avtalt honorar eks mva (kr)' for å få fakturert % og gjenstående fakturering.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</si>
</sst>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kr&quot;\ #,##0_);[Red]\(&quot;kr&quot;\ #,##0\)"/>
    <numFmt numFmtId="165" formatCode="yyyy\-mm\-dd"/>
    <numFmt numFmtId="166" formatCode="0.0%"/>
    <numFmt numFmtId="167" formatCode="&quot;kr&quot;\ #,##0"/>
  </numFmts>
  <fonts count="17" x14ac:knownFonts="1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sz val="11"/>
      <color rgb="FF0000FF"/>
      <name val="Calibri"/>
    </font>
    <font>
      <b/>
      <sz val="11"/>
      <name val="Calibri"/>
    </font>
    <font>
      <b/>
      <sz val="12"/>
      <color rgb="FF1F4E79"/>
      <name val="Calibri"/>
    </font>
    <font>
      <b/>
      <sz val="11"/>
      <color rgb="FFFFFFFF"/>
      <name val="Calibri"/>
    </font>
    <font>
      <sz val="11"/>
      <color rgb="FF008000"/>
      <name val="Calibri"/>
    </font>
    <font>
      <b/>
      <sz val="14"/>
      <color rgb="FF1F4E79"/>
      <name val="Calibri"/>
    </font>
    <font>
      <sz val="11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rgb="FF1F4E79"/>
      <name val="Calibri"/>
      <family val="2"/>
    </font>
    <font>
      <b/>
      <sz val="11"/>
      <color rgb="FF1F4E79"/>
      <name val="Calibri"/>
      <family val="2"/>
    </font>
    <font>
      <b/>
      <sz val="14"/>
      <color rgb="FF1F4E79"/>
      <name val="Calibri"/>
      <family val="2"/>
    </font>
    <font>
      <sz val="11"/>
      <color rgb="FF0000FF"/>
      <name val="Calibri"/>
      <family val="2"/>
    </font>
    <font>
      <sz val="11"/>
      <color rgb="FF008000"/>
      <name val="Calibri"/>
      <family val="2"/>
    </font>
    <font>
      <b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D9E1F2"/>
      </patternFill>
    </fill>
    <fill>
      <patternFill patternType="solid">
        <fgColor rgb="FFF5F7FA"/>
      </patternFill>
    </fill>
    <fill>
      <patternFill patternType="solid">
        <fgColor rgb="FFF2F2F2"/>
      </patternFill>
    </fill>
    <fill>
      <patternFill patternType="solid">
        <fgColor rgb="FF1F4E79"/>
      </patternFill>
    </fill>
    <fill>
      <patternFill patternType="solid">
        <fgColor rgb="FFFFFFFF"/>
      </patternFill>
    </fill>
    <fill>
      <patternFill patternType="solid">
        <fgColor rgb="FFE2EFDA"/>
      </patternFill>
    </fill>
  </fills>
  <borders count="5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/>
      <top style="thin">
        <color rgb="FF9E9E9E"/>
      </top>
      <bottom style="thin">
        <color rgb="FF9E9E9E"/>
      </bottom>
      <diagonal/>
    </border>
    <border>
      <left/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/>
      <top/>
      <bottom/>
      <diagonal/>
    </border>
  </borders>
  <cellStyleXfs count="1">
    <xf numFmtId="0" fontId="0" fillId="0" borderId="4"/>
  </cellStyleXfs>
  <cellXfs count="69"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165" fontId="6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 vertical="center" wrapText="1"/>
    </xf>
    <xf numFmtId="0" fontId="2" fillId="0" borderId="1" xfId="0" applyFont="1" applyBorder="1"/>
    <xf numFmtId="0" fontId="6" fillId="0" borderId="1" xfId="0" applyFont="1" applyBorder="1"/>
    <xf numFmtId="165" fontId="2" fillId="0" borderId="1" xfId="0" applyNumberFormat="1" applyFont="1" applyBorder="1"/>
    <xf numFmtId="167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/>
    <xf numFmtId="165" fontId="2" fillId="2" borderId="1" xfId="0" applyNumberFormat="1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4" xfId="0" applyFont="1"/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/>
    <xf numFmtId="164" fontId="0" fillId="0" borderId="1" xfId="0" applyNumberForma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164" fontId="0" fillId="8" borderId="1" xfId="0" applyNumberFormat="1" applyFill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8" fillId="0" borderId="4" xfId="0" applyFont="1" applyAlignment="1">
      <alignment horizontal="center"/>
    </xf>
    <xf numFmtId="167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right" vertical="center" wrapText="1"/>
    </xf>
    <xf numFmtId="167" fontId="0" fillId="0" borderId="1" xfId="0" applyNumberFormat="1" applyBorder="1" applyAlignment="1">
      <alignment horizontal="right" vertical="center" wrapText="1"/>
    </xf>
    <xf numFmtId="0" fontId="3" fillId="0" borderId="4" xfId="0" applyFont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4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4" xfId="0" applyFont="1" applyAlignment="1">
      <alignment horizontal="left" vertical="center"/>
    </xf>
    <xf numFmtId="0" fontId="0" fillId="0" borderId="0" xfId="0" applyBorder="1"/>
    <xf numFmtId="0" fontId="1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33">
    <dxf>
      <fill>
        <patternFill patternType="solid">
          <fgColor rgb="FFF8CBAD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8CBAD"/>
        </patternFill>
      </fill>
    </dxf>
    <dxf>
      <fill>
        <patternFill>
          <bgColor rgb="FFFCE4D6"/>
        </patternFill>
      </fill>
    </dxf>
    <dxf>
      <fill>
        <patternFill>
          <bgColor rgb="FFC6EFCE"/>
        </patternFill>
      </fill>
    </dxf>
    <dxf>
      <fill>
        <patternFill>
          <bgColor rgb="FFF8CBAD"/>
        </patternFill>
      </fill>
    </dxf>
    <dxf>
      <fill>
        <patternFill>
          <bgColor rgb="FFC6EFCE"/>
        </patternFill>
      </fill>
    </dxf>
    <dxf>
      <fill>
        <patternFill>
          <bgColor rgb="FFF8CBAD"/>
        </patternFill>
      </fill>
    </dxf>
    <dxf>
      <fill>
        <patternFill>
          <bgColor rgb="FFC6EFCE"/>
        </patternFill>
      </fill>
    </dxf>
    <dxf>
      <fill>
        <patternFill>
          <bgColor rgb="FFF8CBAD"/>
        </patternFill>
      </fill>
    </dxf>
    <dxf>
      <fill>
        <patternFill>
          <bgColor rgb="FFC6EFCE"/>
        </patternFill>
      </fill>
    </dxf>
    <dxf>
      <fill>
        <patternFill>
          <bgColor rgb="FFF8CBAD"/>
        </patternFill>
      </fill>
    </dxf>
    <dxf>
      <fill>
        <patternFill>
          <bgColor rgb="FFC6EFCE"/>
        </patternFill>
      </fill>
    </dxf>
    <dxf>
      <fill>
        <patternFill>
          <bgColor rgb="FFF8CBAD"/>
        </patternFill>
      </fill>
    </dxf>
    <dxf>
      <fill>
        <patternFill>
          <bgColor rgb="FFF8CBAD"/>
        </patternFill>
      </fill>
    </dxf>
    <dxf>
      <fill>
        <patternFill>
          <bgColor rgb="FFC6EFCE"/>
        </patternFill>
      </fill>
    </dxf>
    <dxf>
      <fill>
        <patternFill>
          <bgColor rgb="FFF8CBAD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1"/>
  <c:style val="2"/>
  <c:chart>
    <c:title>
      <c:tx>
        <c:rich>
          <a:bodyPr/>
          <a:lstStyle/>
          <a:p>
            <a:r>
              <a:rPr lang="nb-NO"/>
              <a:t>Budsjett vs Faktisk (alle prosjekter)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Dashboard!$K$3</c:f>
              <c:strCache>
                <c:ptCount val="1"/>
                <c:pt idx="0">
                  <c:v>Budsjett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Dashboard!$J$4:$J$15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Dashboard!$K$4:$K$15</c:f>
              <c:numCache>
                <c:formatCode>"kr"\ #\ ##0_);[Red]\("kr"\ #\ ##0\)</c:formatCode>
                <c:ptCount val="12"/>
                <c:pt idx="0">
                  <c:v>473900</c:v>
                </c:pt>
                <c:pt idx="1">
                  <c:v>517900</c:v>
                </c:pt>
                <c:pt idx="2">
                  <c:v>893300</c:v>
                </c:pt>
                <c:pt idx="3">
                  <c:v>756500</c:v>
                </c:pt>
                <c:pt idx="4">
                  <c:v>557800</c:v>
                </c:pt>
                <c:pt idx="5">
                  <c:v>550850</c:v>
                </c:pt>
                <c:pt idx="6">
                  <c:v>426750</c:v>
                </c:pt>
                <c:pt idx="7">
                  <c:v>416050</c:v>
                </c:pt>
                <c:pt idx="8">
                  <c:v>302650</c:v>
                </c:pt>
                <c:pt idx="9">
                  <c:v>272850</c:v>
                </c:pt>
                <c:pt idx="10">
                  <c:v>147050</c:v>
                </c:pt>
                <c:pt idx="11">
                  <c:v>126700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159-412C-B6E5-7792DB1E9957}"/>
            </c:ext>
          </c:extLst>
        </c:ser>
        <c:ser>
          <c:idx val="1"/>
          <c:order val="1"/>
          <c:tx>
            <c:strRef>
              <c:f>Dashboard!$L$3</c:f>
              <c:strCache>
                <c:ptCount val="1"/>
                <c:pt idx="0">
                  <c:v>Faktisk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Dashboard!$J$4:$J$15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Dashboard!$L$4:$L$15</c:f>
              <c:numCache>
                <c:formatCode>"kr"\ #\ ##0_);[Red]\("kr"\ #\ ##0\)</c:formatCode>
                <c:ptCount val="12"/>
                <c:pt idx="0">
                  <c:v>477848</c:v>
                </c:pt>
                <c:pt idx="1">
                  <c:v>569285</c:v>
                </c:pt>
                <c:pt idx="2">
                  <c:v>855548</c:v>
                </c:pt>
                <c:pt idx="3">
                  <c:v>789607</c:v>
                </c:pt>
                <c:pt idx="4">
                  <c:v>639325</c:v>
                </c:pt>
                <c:pt idx="5">
                  <c:v>563865</c:v>
                </c:pt>
                <c:pt idx="6">
                  <c:v>457750</c:v>
                </c:pt>
                <c:pt idx="7">
                  <c:v>418310</c:v>
                </c:pt>
                <c:pt idx="8">
                  <c:v>351712</c:v>
                </c:pt>
                <c:pt idx="9">
                  <c:v>338662</c:v>
                </c:pt>
                <c:pt idx="10">
                  <c:v>157346</c:v>
                </c:pt>
                <c:pt idx="11">
                  <c:v>133644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159-412C-B6E5-7792DB1E9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&quot;kr&quot;\ #\ ##0_);[Red]\(&quot;kr&quot;\ #\ ##0\)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1"/>
  <c:style val="2"/>
  <c:chart>
    <c:title>
      <c:tx>
        <c:rich>
          <a:bodyPr/>
          <a:lstStyle/>
          <a:p>
            <a:r>
              <a:rPr lang="nb-NO"/>
              <a:t>Faktisk kost per kategori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Dashboard!$B$36</c:f>
              <c:strCache>
                <c:ptCount val="1"/>
                <c:pt idx="0">
                  <c:v>Faktisk (kr)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Dashboard!$A$37:$A$42</c:f>
              <c:strCache>
                <c:ptCount val="6"/>
                <c:pt idx="0">
                  <c:v>Timer</c:v>
                </c:pt>
                <c:pt idx="1">
                  <c:v>Konsulenter</c:v>
                </c:pt>
                <c:pt idx="2">
                  <c:v>Reise</c:v>
                </c:pt>
                <c:pt idx="3">
                  <c:v>Programvare</c:v>
                </c:pt>
                <c:pt idx="4">
                  <c:v>Materialer</c:v>
                </c:pt>
                <c:pt idx="5">
                  <c:v>Andre utlegg</c:v>
                </c:pt>
              </c:strCache>
            </c:strRef>
          </c:cat>
          <c:val>
            <c:numRef>
              <c:f>Dashboard!$B$37:$B$42</c:f>
              <c:numCache>
                <c:formatCode>"kr"\ #\ ##0_);[Red]\("kr"\ #\ ##0\)</c:formatCode>
                <c:ptCount val="6"/>
                <c:pt idx="0">
                  <c:v>5088950</c:v>
                </c:pt>
                <c:pt idx="1">
                  <c:v>361047</c:v>
                </c:pt>
                <c:pt idx="2">
                  <c:v>188369</c:v>
                </c:pt>
                <c:pt idx="3">
                  <c:v>25452</c:v>
                </c:pt>
                <c:pt idx="4">
                  <c:v>41578</c:v>
                </c:pt>
                <c:pt idx="5">
                  <c:v>47506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7-40F2-AA75-BC1242487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numFmt formatCode="&quot;kr&quot;\ #\ ##0_);[Red]\(&quot;kr&quot;\ #\ ##0\)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1"/>
  <c:style val="2"/>
  <c:chart>
    <c:title>
      <c:tx>
        <c:rich>
          <a:bodyPr/>
          <a:lstStyle/>
          <a:p>
            <a:r>
              <a:rPr lang="nb-NO"/>
              <a:t>Budsjett vs Faktisk per måned</a:t>
            </a:r>
          </a:p>
        </c:rich>
      </c:tx>
      <c:layout>
        <c:manualLayout>
          <c:xMode val="edge"/>
          <c:yMode val="edge"/>
          <c:x val="0.11313008950804231"/>
          <c:y val="2.8070175438596488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'Rapport Prosjekt'!$B$11</c:f>
              <c:strCache>
                <c:ptCount val="1"/>
                <c:pt idx="0">
                  <c:v>Budsjett (kr)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'Rapport Prosjekt'!$A$12:$A$23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'Rapport Prosjekt'!$B$12:$B$23</c:f>
              <c:numCache>
                <c:formatCode>"kr"\ #\ ##0_);[Red]\("kr"\ #\ ##0\)</c:formatCode>
                <c:ptCount val="12"/>
                <c:pt idx="0">
                  <c:v>137650</c:v>
                </c:pt>
                <c:pt idx="1">
                  <c:v>112950</c:v>
                </c:pt>
                <c:pt idx="2">
                  <c:v>201500</c:v>
                </c:pt>
                <c:pt idx="3">
                  <c:v>164900</c:v>
                </c:pt>
                <c:pt idx="4">
                  <c:v>119050</c:v>
                </c:pt>
                <c:pt idx="5">
                  <c:v>167350</c:v>
                </c:pt>
                <c:pt idx="6">
                  <c:v>108800</c:v>
                </c:pt>
                <c:pt idx="7">
                  <c:v>136000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6-4495-8863-85C642D7B19D}"/>
            </c:ext>
          </c:extLst>
        </c:ser>
        <c:ser>
          <c:idx val="1"/>
          <c:order val="1"/>
          <c:tx>
            <c:strRef>
              <c:f>'Rapport Prosjekt'!$C$11</c:f>
              <c:strCache>
                <c:ptCount val="1"/>
                <c:pt idx="0">
                  <c:v>Faktisk (kr)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'Rapport Prosjekt'!$A$12:$A$23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'Rapport Prosjekt'!$C$12:$C$23</c:f>
              <c:numCache>
                <c:formatCode>"kr"\ #\ ##0_);[Red]\("kr"\ #\ ##0\)</c:formatCode>
                <c:ptCount val="12"/>
                <c:pt idx="0">
                  <c:v>117300</c:v>
                </c:pt>
                <c:pt idx="1">
                  <c:v>99467</c:v>
                </c:pt>
                <c:pt idx="2">
                  <c:v>158100</c:v>
                </c:pt>
                <c:pt idx="3">
                  <c:v>205374</c:v>
                </c:pt>
                <c:pt idx="4">
                  <c:v>125307</c:v>
                </c:pt>
                <c:pt idx="5">
                  <c:v>192023</c:v>
                </c:pt>
                <c:pt idx="6">
                  <c:v>122400</c:v>
                </c:pt>
                <c:pt idx="7">
                  <c:v>119000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6-4495-8863-85C642D7B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&quot;kr&quot;\ #\ ##0_);[Red]\(&quot;kr&quot;\ #\ ##0\)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1"/>
  <c:style val="2"/>
  <c:chart>
    <c:title>
      <c:tx>
        <c:rich>
          <a:bodyPr/>
          <a:lstStyle/>
          <a:p>
            <a:r>
              <a:rPr lang="nb-NO"/>
              <a:t>Akkumulert budsjett vs faktisk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'Rapport Prosjekt'!$E$11</c:f>
              <c:strCache>
                <c:ptCount val="1"/>
                <c:pt idx="0">
                  <c:v>Budsjett akk.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'Rapport Prosjekt'!$A$12:$A$23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'Rapport Prosjekt'!$E$12:$E$23</c:f>
              <c:numCache>
                <c:formatCode>"kr"\ #\ ##0_);[Red]\("kr"\ #\ ##0\)</c:formatCode>
                <c:ptCount val="12"/>
                <c:pt idx="0">
                  <c:v>137650</c:v>
                </c:pt>
                <c:pt idx="1">
                  <c:v>250600</c:v>
                </c:pt>
                <c:pt idx="2">
                  <c:v>452100</c:v>
                </c:pt>
                <c:pt idx="3">
                  <c:v>617000</c:v>
                </c:pt>
                <c:pt idx="4">
                  <c:v>736050</c:v>
                </c:pt>
                <c:pt idx="5">
                  <c:v>903400</c:v>
                </c:pt>
                <c:pt idx="6">
                  <c:v>1012200</c:v>
                </c:pt>
                <c:pt idx="7">
                  <c:v>1148200</c:v>
                </c:pt>
                <c:pt idx="8">
                  <c:v>1148200</c:v>
                </c:pt>
                <c:pt idx="9">
                  <c:v>1148200</c:v>
                </c:pt>
                <c:pt idx="10">
                  <c:v>1148200</c:v>
                </c:pt>
                <c:pt idx="11">
                  <c:v>1148200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21D-4215-AADC-D70E37BA6ABB}"/>
            </c:ext>
          </c:extLst>
        </c:ser>
        <c:ser>
          <c:idx val="1"/>
          <c:order val="1"/>
          <c:tx>
            <c:strRef>
              <c:f>'Rapport Prosjekt'!$F$11</c:f>
              <c:strCache>
                <c:ptCount val="1"/>
                <c:pt idx="0">
                  <c:v>Faktisk akk.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'Rapport Prosjekt'!$A$12:$A$23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'Rapport Prosjekt'!$F$12:$F$23</c:f>
              <c:numCache>
                <c:formatCode>"kr"\ #\ ##0_);[Red]\("kr"\ #\ ##0\)</c:formatCode>
                <c:ptCount val="12"/>
                <c:pt idx="0">
                  <c:v>117300</c:v>
                </c:pt>
                <c:pt idx="1">
                  <c:v>216767</c:v>
                </c:pt>
                <c:pt idx="2">
                  <c:v>374867</c:v>
                </c:pt>
                <c:pt idx="3">
                  <c:v>580241</c:v>
                </c:pt>
                <c:pt idx="4">
                  <c:v>705548</c:v>
                </c:pt>
                <c:pt idx="5">
                  <c:v>897571</c:v>
                </c:pt>
                <c:pt idx="6">
                  <c:v>1019971</c:v>
                </c:pt>
                <c:pt idx="7">
                  <c:v>1138971</c:v>
                </c:pt>
                <c:pt idx="8">
                  <c:v>1138971</c:v>
                </c:pt>
                <c:pt idx="9">
                  <c:v>1138971</c:v>
                </c:pt>
                <c:pt idx="10">
                  <c:v>1138971</c:v>
                </c:pt>
                <c:pt idx="11">
                  <c:v>1138971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21D-4215-AADC-D70E37BA6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&quot;kr&quot;\ #\ ##0_);[Red]\(&quot;kr&quot;\ #\ ##0\)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1158240</xdr:colOff>
      <xdr:row>15</xdr:row>
      <xdr:rowOff>152400</xdr:rowOff>
    </xdr:from>
    <xdr:to>
      <xdr:col>17</xdr:col>
      <xdr:colOff>266700</xdr:colOff>
      <xdr:row>31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131446</xdr:colOff>
      <xdr:row>33</xdr:row>
      <xdr:rowOff>285748</xdr:rowOff>
    </xdr:from>
    <xdr:to>
      <xdr:col>9</xdr:col>
      <xdr:colOff>1169671</xdr:colOff>
      <xdr:row>52</xdr:row>
      <xdr:rowOff>108584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268604</xdr:colOff>
      <xdr:row>1</xdr:row>
      <xdr:rowOff>163830</xdr:rowOff>
    </xdr:from>
    <xdr:to>
      <xdr:col>21</xdr:col>
      <xdr:colOff>123825</xdr:colOff>
      <xdr:row>20</xdr:row>
      <xdr:rowOff>169545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217169</xdr:colOff>
      <xdr:row>22</xdr:row>
      <xdr:rowOff>66675</xdr:rowOff>
    </xdr:from>
    <xdr:to>
      <xdr:col>21</xdr:col>
      <xdr:colOff>230505</xdr:colOff>
      <xdr:row>43</xdr:row>
      <xdr:rowOff>78105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Prosjekter" displayName="tblProsjekter" ref="A2:W60">
  <autoFilter ref="A2:W60" xr:uid="{00000000-0009-0000-0100-000001000000}"/>
  <tableColumns count="23">
    <tableColumn id="1" xr3:uid="{00000000-0010-0000-0000-000001000000}" name="ProsjektID"/>
    <tableColumn id="2" xr3:uid="{00000000-0010-0000-0000-000002000000}" name="Prosjektnavn"/>
    <tableColumn id="3" xr3:uid="{00000000-0010-0000-0000-000003000000}" name="KundeID"/>
    <tableColumn id="4" xr3:uid="{00000000-0010-0000-0000-000004000000}" name="Kundenavn"/>
    <tableColumn id="5" xr3:uid="{00000000-0010-0000-0000-000005000000}" name="Prosjektleder"/>
    <tableColumn id="6" xr3:uid="{00000000-0010-0000-0000-000006000000}" name="Startdato"/>
    <tableColumn id="7" xr3:uid="{00000000-0010-0000-0000-000007000000}" name="Sluttdato"/>
    <tableColumn id="8" xr3:uid="{00000000-0010-0000-0000-000008000000}" name="Status"/>
    <tableColumn id="9" xr3:uid="{00000000-0010-0000-0000-000009000000}" name="Budsjett (kr)"/>
    <tableColumn id="10" xr3:uid="{00000000-0010-0000-0000-00000A000000}" name="Faktisk (kr)"/>
    <tableColumn id="11" xr3:uid="{00000000-0010-0000-0000-00000B000000}" name="Avvik (kr)"/>
    <tableColumn id="12" xr3:uid="{00000000-0010-0000-0000-00000C000000}" name="Avvik %"/>
    <tableColumn id="13" xr3:uid="{00000000-0010-0000-0000-00000D000000}" name="Fakturert eks mva (kr)"/>
    <tableColumn id="14" xr3:uid="{00000000-0010-0000-0000-00000E000000}" name="Utestående eks mva (kr)"/>
    <tableColumn id="15" xr3:uid="{00000000-0010-0000-0000-00000F000000}" name="Resultat (kr)"/>
    <tableColumn id="16" xr3:uid="{00000000-0010-0000-0000-000010000000}" name="Dekningsgrad %"/>
    <tableColumn id="17" xr3:uid="{00000000-0010-0000-0000-000011000000}" name="Avtalt honorar eks mva (kr)"/>
    <tableColumn id="18" xr3:uid="{00000000-0010-0000-0000-000012000000}" name="Fakturert % av avtalt"/>
    <tableColumn id="19" xr3:uid="{00000000-0010-0000-0000-000013000000}" name="Gjenstår å fakturere (kr)"/>
    <tableColumn id="20" xr3:uid="{00000000-0010-0000-0000-000014000000}" name="Budsjett timer (h)"/>
    <tableColumn id="21" xr3:uid="{00000000-0010-0000-0000-000015000000}" name="Faktisk timer (h)"/>
    <tableColumn id="22" xr3:uid="{00000000-0010-0000-0000-000016000000}" name="Avvik timer (h)"/>
    <tableColumn id="23" xr3:uid="{00000000-0010-0000-0000-000017000000}" name="Effektiv timesats (kr/t)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Kunder" displayName="tblKunder" ref="A2:I60">
  <autoFilter ref="A2:I60" xr:uid="{00000000-0009-0000-0100-000002000000}"/>
  <tableColumns count="9">
    <tableColumn id="1" xr3:uid="{00000000-0010-0000-0100-000001000000}" name="KundeID"/>
    <tableColumn id="2" xr3:uid="{00000000-0010-0000-0100-000002000000}" name="Kundenavn"/>
    <tableColumn id="3" xr3:uid="{00000000-0010-0000-0100-000003000000}" name="Kontaktperson"/>
    <tableColumn id="4" xr3:uid="{00000000-0010-0000-0100-000004000000}" name="E-post"/>
    <tableColumn id="5" xr3:uid="{00000000-0010-0000-0100-000005000000}" name="Telefon"/>
    <tableColumn id="6" xr3:uid="{00000000-0010-0000-0100-000006000000}" name="Timesats (kr/t)"/>
    <tableColumn id="7" xr3:uid="{00000000-0010-0000-0100-000007000000}" name="Betalingsbetingelser (dager)"/>
    <tableColumn id="8" xr3:uid="{00000000-0010-0000-0100-000008000000}" name="MVA-pliktig"/>
    <tableColumn id="9" xr3:uid="{00000000-0010-0000-0100-000009000000}" name="Notat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Budsjett" displayName="tblBudsjett" ref="A2:G120">
  <autoFilter ref="A2:G120" xr:uid="{00000000-0009-0000-0100-000003000000}"/>
  <tableColumns count="7">
    <tableColumn id="1" xr3:uid="{00000000-0010-0000-0200-000001000000}" name="ProsjektID"/>
    <tableColumn id="2" xr3:uid="{00000000-0010-0000-0200-000002000000}" name="MånedStart"/>
    <tableColumn id="3" xr3:uid="{00000000-0010-0000-0200-000003000000}" name="Kategori"/>
    <tableColumn id="4" xr3:uid="{00000000-0010-0000-0200-000004000000}" name="Antall" dataDxfId="32"/>
    <tableColumn id="5" xr3:uid="{00000000-0010-0000-0200-000005000000}" name="Sats" dataDxfId="31"/>
    <tableColumn id="6" xr3:uid="{00000000-0010-0000-0200-000006000000}" name="Budsjett (kr)" dataDxfId="30"/>
    <tableColumn id="7" xr3:uid="{00000000-0010-0000-0200-000007000000}" name="Kommentar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Kostnader" displayName="tblKostnader" ref="A2:K200">
  <autoFilter ref="A2:K200" xr:uid="{00000000-0009-0000-0100-000004000000}"/>
  <tableColumns count="11">
    <tableColumn id="1" xr3:uid="{00000000-0010-0000-0300-000001000000}" name="Dato"/>
    <tableColumn id="2" xr3:uid="{00000000-0010-0000-0300-000002000000}" name="ProsjektID"/>
    <tableColumn id="3" xr3:uid="{00000000-0010-0000-0300-000003000000}" name="Kategori"/>
    <tableColumn id="4" xr3:uid="{00000000-0010-0000-0300-000004000000}" name="Type"/>
    <tableColumn id="5" xr3:uid="{00000000-0010-0000-0300-000005000000}" name="Ressurs/Leverandør"/>
    <tableColumn id="6" xr3:uid="{00000000-0010-0000-0300-000006000000}" name="Beskrivelse"/>
    <tableColumn id="7" xr3:uid="{00000000-0010-0000-0300-000007000000}" name="Antall" dataDxfId="29"/>
    <tableColumn id="8" xr3:uid="{00000000-0010-0000-0300-000008000000}" name="Enhetskost" dataDxfId="28"/>
    <tableColumn id="9" xr3:uid="{00000000-0010-0000-0300-000009000000}" name="Beløp (kr)" dataDxfId="27"/>
    <tableColumn id="10" xr3:uid="{00000000-0010-0000-0300-00000A000000}" name="Fakturerbar"/>
    <tableColumn id="11" xr3:uid="{00000000-0010-0000-0300-00000B000000}" name="Kommentar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blFakturering" displayName="tblFakturering" ref="A2:O120">
  <autoFilter ref="A2:O120" xr:uid="{00000000-0009-0000-0100-000005000000}"/>
  <tableColumns count="15">
    <tableColumn id="1" xr3:uid="{00000000-0010-0000-0400-000001000000}" name="FakturaNr"/>
    <tableColumn id="2" xr3:uid="{00000000-0010-0000-0400-000002000000}" name="ProsjektID"/>
    <tableColumn id="3" xr3:uid="{00000000-0010-0000-0400-000003000000}" name="Kunde"/>
    <tableColumn id="4" xr3:uid="{00000000-0010-0000-0400-000004000000}" name="Fakturadato"/>
    <tableColumn id="5" xr3:uid="{00000000-0010-0000-0400-000005000000}" name="Beskrivelse"/>
    <tableColumn id="6" xr3:uid="{00000000-0010-0000-0400-000006000000}" name="Beløp eks mva (kr)" dataDxfId="26"/>
    <tableColumn id="7" xr3:uid="{00000000-0010-0000-0400-000007000000}" name="MVA %" dataDxfId="25"/>
    <tableColumn id="8" xr3:uid="{00000000-0010-0000-0400-000008000000}" name="MVA beløp (kr)" dataDxfId="24"/>
    <tableColumn id="9" xr3:uid="{00000000-0010-0000-0400-000009000000}" name="Beløp inkl mva (kr)" dataDxfId="23"/>
    <tableColumn id="10" xr3:uid="{00000000-0010-0000-0400-00000A000000}" name="Forfallsdato" dataDxfId="22"/>
    <tableColumn id="11" xr3:uid="{00000000-0010-0000-0400-00000B000000}" name="Betalt dato" dataDxfId="21"/>
    <tableColumn id="12" xr3:uid="{00000000-0010-0000-0400-00000C000000}" name="Status" dataDxfId="20"/>
    <tableColumn id="13" xr3:uid="{00000000-0010-0000-0400-00000D000000}" name="Utestående eks mva (kr)" dataDxfId="19"/>
    <tableColumn id="14" xr3:uid="{00000000-0010-0000-0400-00000E000000}" name="Dager forfalt" dataDxfId="18"/>
    <tableColumn id="15" xr3:uid="{00000000-0010-0000-0400-00000F000000}" name="Kommenta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showGridLines="0" workbookViewId="0">
      <selection activeCell="D5" sqref="D5"/>
    </sheetView>
  </sheetViews>
  <sheetFormatPr baseColWidth="10" defaultColWidth="8.88671875" defaultRowHeight="14.4" x14ac:dyDescent="0.3"/>
  <cols>
    <col min="1" max="1" width="36" customWidth="1"/>
    <col min="2" max="2" width="22.77734375" customWidth="1"/>
    <col min="3" max="3" width="10.6640625" customWidth="1"/>
    <col min="4" max="4" width="17.21875" customWidth="1"/>
    <col min="5" max="5" width="13.77734375" customWidth="1"/>
    <col min="6" max="6" width="12.21875" customWidth="1"/>
    <col min="7" max="7" width="14.44140625" customWidth="1"/>
    <col min="8" max="8" width="17.109375" customWidth="1"/>
    <col min="9" max="9" width="17.88671875" customWidth="1"/>
    <col min="10" max="10" width="33" customWidth="1"/>
    <col min="11" max="12" width="18" customWidth="1"/>
  </cols>
  <sheetData>
    <row r="1" spans="1:12" ht="25.2" customHeight="1" x14ac:dyDescent="0.3">
      <c r="A1" s="41" t="s">
        <v>0</v>
      </c>
      <c r="J1" s="39"/>
    </row>
    <row r="2" spans="1:12" ht="19.8" customHeight="1" x14ac:dyDescent="0.3">
      <c r="A2" s="2" t="s">
        <v>1</v>
      </c>
      <c r="J2" s="39" t="s">
        <v>2</v>
      </c>
    </row>
    <row r="3" spans="1:12" x14ac:dyDescent="0.3">
      <c r="A3" s="3" t="s">
        <v>3</v>
      </c>
      <c r="B3" s="42">
        <f>SUMIFS(Prosjekter!$I$3:$I$500,Prosjekter!$H$3:$H$500,"&lt;&gt;Avsluttet")</f>
        <v>4970700</v>
      </c>
      <c r="J3" s="4" t="s">
        <v>4</v>
      </c>
      <c r="K3" s="4" t="s">
        <v>5</v>
      </c>
      <c r="L3" s="4" t="s">
        <v>6</v>
      </c>
    </row>
    <row r="4" spans="1:12" x14ac:dyDescent="0.3">
      <c r="A4" s="3" t="s">
        <v>7</v>
      </c>
      <c r="B4" s="42">
        <f>SUMIFS(Prosjekter!$J$3:$J$500,Prosjekter!$H$3:$H$500,"&lt;&gt;Avsluttet")</f>
        <v>5321952</v>
      </c>
      <c r="J4" s="5" t="s">
        <v>8</v>
      </c>
      <c r="K4" s="38">
        <f>SUMIFS(Budsjett!$F$3:$F$2000,Budsjett!$B$3:$B$2000,DATE(2025,1,1))</f>
        <v>473900</v>
      </c>
      <c r="L4" s="38">
        <f>SUMIFS(Kostnader!$I$3:$I$3000,Kostnader!$A$3:$A$3000,"&gt;="&amp;DATE(2025,1,1),Kostnader!$A$3:$A$3000,"&lt;"&amp;EDATE(DATE(2025,1,1),1))</f>
        <v>477848</v>
      </c>
    </row>
    <row r="5" spans="1:12" x14ac:dyDescent="0.3">
      <c r="A5" s="3" t="s">
        <v>9</v>
      </c>
      <c r="B5" s="42">
        <f>B3-B4</f>
        <v>-351252</v>
      </c>
      <c r="J5" s="5" t="s">
        <v>10</v>
      </c>
      <c r="K5" s="38">
        <f>SUMIFS(Budsjett!$F$3:$F$2000,Budsjett!$B$3:$B$2000,DATE(2025,2,1))</f>
        <v>517900</v>
      </c>
      <c r="L5" s="38">
        <f>SUMIFS(Kostnader!$I$3:$I$3000,Kostnader!$A$3:$A$3000,"&gt;="&amp;DATE(2025,2,1),Kostnader!$A$3:$A$3000,"&lt;"&amp;EDATE(DATE(2025,2,1),1))</f>
        <v>569285</v>
      </c>
    </row>
    <row r="6" spans="1:12" x14ac:dyDescent="0.3">
      <c r="A6" s="3" t="s">
        <v>11</v>
      </c>
      <c r="B6" s="42">
        <f>SUMIFS(Prosjekter!$M$3:$M$500,Prosjekter!$H$3:$H$500,"&lt;&gt;Avsluttet")</f>
        <v>6200000</v>
      </c>
      <c r="J6" s="5" t="s">
        <v>12</v>
      </c>
      <c r="K6" s="38">
        <f>SUMIFS(Budsjett!$F$3:$F$2000,Budsjett!$B$3:$B$2000,DATE(2025,3,1))</f>
        <v>893300</v>
      </c>
      <c r="L6" s="38">
        <f>SUMIFS(Kostnader!$I$3:$I$3000,Kostnader!$A$3:$A$3000,"&gt;="&amp;DATE(2025,3,1),Kostnader!$A$3:$A$3000,"&lt;"&amp;EDATE(DATE(2025,3,1),1))</f>
        <v>855548</v>
      </c>
    </row>
    <row r="7" spans="1:12" x14ac:dyDescent="0.3">
      <c r="A7" s="3" t="s">
        <v>13</v>
      </c>
      <c r="B7" s="42">
        <f>B6-B4</f>
        <v>878048</v>
      </c>
      <c r="J7" s="5" t="s">
        <v>14</v>
      </c>
      <c r="K7" s="38">
        <f>SUMIFS(Budsjett!$F$3:$F$2000,Budsjett!$B$3:$B$2000,DATE(2025,4,1))</f>
        <v>756500</v>
      </c>
      <c r="L7" s="38">
        <f>SUMIFS(Kostnader!$I$3:$I$3000,Kostnader!$A$3:$A$3000,"&gt;="&amp;DATE(2025,4,1),Kostnader!$A$3:$A$3000,"&lt;"&amp;EDATE(DATE(2025,4,1),1))</f>
        <v>789607</v>
      </c>
    </row>
    <row r="8" spans="1:12" x14ac:dyDescent="0.3">
      <c r="A8" s="3" t="s">
        <v>15</v>
      </c>
      <c r="B8" s="42">
        <f ca="1">SUMIFS(Fakturering!$M$3:$M$1000,Fakturering!$L$3:$L$1000,"&lt;&gt;Betalt")</f>
        <v>1860000</v>
      </c>
      <c r="J8" s="5" t="s">
        <v>16</v>
      </c>
      <c r="K8" s="38">
        <f>SUMIFS(Budsjett!$F$3:$F$2000,Budsjett!$B$3:$B$2000,DATE(2025,5,1))</f>
        <v>557800</v>
      </c>
      <c r="L8" s="38">
        <f>SUMIFS(Kostnader!$I$3:$I$3000,Kostnader!$A$3:$A$3000,"&gt;="&amp;DATE(2025,5,1),Kostnader!$A$3:$A$3000,"&lt;"&amp;EDATE(DATE(2025,5,1),1))</f>
        <v>639325</v>
      </c>
    </row>
    <row r="9" spans="1:12" x14ac:dyDescent="0.3">
      <c r="A9" s="3" t="s">
        <v>17</v>
      </c>
      <c r="B9" s="42">
        <f ca="1">SUMIFS(Fakturering!$M$3:$M$1000,Fakturering!$L$3:$L$1000,"Forfalt")</f>
        <v>400000</v>
      </c>
      <c r="J9" s="5" t="s">
        <v>18</v>
      </c>
      <c r="K9" s="38">
        <f>SUMIFS(Budsjett!$F$3:$F$2000,Budsjett!$B$3:$B$2000,DATE(2025,6,1))</f>
        <v>550850</v>
      </c>
      <c r="L9" s="38">
        <f>SUMIFS(Kostnader!$I$3:$I$3000,Kostnader!$A$3:$A$3000,"&gt;="&amp;DATE(2025,6,1),Kostnader!$A$3:$A$3000,"&lt;"&amp;EDATE(DATE(2025,6,1),1))</f>
        <v>563865</v>
      </c>
    </row>
    <row r="10" spans="1:12" x14ac:dyDescent="0.3">
      <c r="A10" s="3" t="s">
        <v>19</v>
      </c>
      <c r="B10" s="43">
        <f>COUNTIFS(Prosjekter!$K$3:$K$500,"&lt;0",Prosjekter!$H$3:$H$500,"&lt;&gt;Avsluttet")</f>
        <v>4</v>
      </c>
      <c r="J10" s="5" t="s">
        <v>20</v>
      </c>
      <c r="K10" s="38">
        <f>SUMIFS(Budsjett!$F$3:$F$2000,Budsjett!$B$3:$B$2000,DATE(2025,7,1))</f>
        <v>426750</v>
      </c>
      <c r="L10" s="38">
        <f>SUMIFS(Kostnader!$I$3:$I$3000,Kostnader!$A$3:$A$3000,"&gt;="&amp;DATE(2025,7,1),Kostnader!$A$3:$A$3000,"&lt;"&amp;EDATE(DATE(2025,7,1),1))</f>
        <v>457750</v>
      </c>
    </row>
    <row r="11" spans="1:12" x14ac:dyDescent="0.3">
      <c r="J11" s="5" t="s">
        <v>21</v>
      </c>
      <c r="K11" s="38">
        <f>SUMIFS(Budsjett!$F$3:$F$2000,Budsjett!$B$3:$B$2000,DATE(2025,8,1))</f>
        <v>416050</v>
      </c>
      <c r="L11" s="38">
        <f>SUMIFS(Kostnader!$I$3:$I$3000,Kostnader!$A$3:$A$3000,"&gt;="&amp;DATE(2025,8,1),Kostnader!$A$3:$A$3000,"&lt;"&amp;EDATE(DATE(2025,8,1),1))</f>
        <v>418310</v>
      </c>
    </row>
    <row r="12" spans="1:12" ht="18" customHeight="1" x14ac:dyDescent="0.3">
      <c r="A12" s="2" t="s">
        <v>22</v>
      </c>
      <c r="J12" s="5" t="s">
        <v>23</v>
      </c>
      <c r="K12" s="38">
        <f>SUMIFS(Budsjett!$F$3:$F$2000,Budsjett!$B$3:$B$2000,DATE(2025,9,1))</f>
        <v>302650</v>
      </c>
      <c r="L12" s="38">
        <f>SUMIFS(Kostnader!$I$3:$I$3000,Kostnader!$A$3:$A$3000,"&gt;="&amp;DATE(2025,9,1),Kostnader!$A$3:$A$3000,"&lt;"&amp;EDATE(DATE(2025,9,1),1))</f>
        <v>351712</v>
      </c>
    </row>
    <row r="13" spans="1:12" ht="16.2" customHeight="1" x14ac:dyDescent="0.3">
      <c r="A13" s="4" t="s">
        <v>24</v>
      </c>
      <c r="B13" s="4" t="s">
        <v>25</v>
      </c>
      <c r="C13" s="4" t="s">
        <v>26</v>
      </c>
      <c r="D13" s="4" t="s">
        <v>5</v>
      </c>
      <c r="E13" s="4" t="s">
        <v>6</v>
      </c>
      <c r="F13" s="4" t="s">
        <v>27</v>
      </c>
      <c r="G13" s="4" t="s">
        <v>28</v>
      </c>
      <c r="H13" s="4" t="s">
        <v>29</v>
      </c>
      <c r="J13" s="5" t="s">
        <v>30</v>
      </c>
      <c r="K13" s="38">
        <f>SUMIFS(Budsjett!$F$3:$F$2000,Budsjett!$B$3:$B$2000,DATE(2025,10,1))</f>
        <v>272850</v>
      </c>
      <c r="L13" s="38">
        <f>SUMIFS(Kostnader!$I$3:$I$3000,Kostnader!$A$3:$A$3000,"&gt;="&amp;DATE(2025,10,1),Kostnader!$A$3:$A$3000,"&lt;"&amp;EDATE(DATE(2025,10,1),1))</f>
        <v>338662</v>
      </c>
    </row>
    <row r="14" spans="1:12" x14ac:dyDescent="0.3">
      <c r="A14" s="5" t="str">
        <f>Prosjekter!A3</f>
        <v>P-1001</v>
      </c>
      <c r="B14" s="7" t="str">
        <f>Prosjekter!B3</f>
        <v>Boligprosjekt Lillehammer</v>
      </c>
      <c r="C14" s="5" t="str">
        <f>Prosjekter!H3</f>
        <v>Aktiv</v>
      </c>
      <c r="D14" s="38">
        <f>Prosjekter!I3</f>
        <v>1148200</v>
      </c>
      <c r="E14" s="38">
        <f>Prosjekter!J3</f>
        <v>1138971</v>
      </c>
      <c r="F14" s="38">
        <f>Prosjekter!K3</f>
        <v>9229</v>
      </c>
      <c r="G14" s="38">
        <f>Prosjekter!M3</f>
        <v>1400000</v>
      </c>
      <c r="H14" s="38">
        <f>Prosjekter!O3</f>
        <v>261029</v>
      </c>
      <c r="J14" s="5" t="s">
        <v>31</v>
      </c>
      <c r="K14" s="38">
        <f>SUMIFS(Budsjett!$F$3:$F$2000,Budsjett!$B$3:$B$2000,DATE(2025,11,1))</f>
        <v>147050</v>
      </c>
      <c r="L14" s="38">
        <f>SUMIFS(Kostnader!$I$3:$I$3000,Kostnader!$A$3:$A$3000,"&gt;="&amp;DATE(2025,11,1),Kostnader!$A$3:$A$3000,"&lt;"&amp;EDATE(DATE(2025,11,1),1))</f>
        <v>157346</v>
      </c>
    </row>
    <row r="15" spans="1:12" x14ac:dyDescent="0.3">
      <c r="A15" s="5" t="str">
        <f>Prosjekter!A4</f>
        <v>P-1002</v>
      </c>
      <c r="B15" s="7" t="str">
        <f>Prosjekter!B4</f>
        <v>Skoleutvidelse Nord</v>
      </c>
      <c r="C15" s="5" t="str">
        <f>Prosjekter!H4</f>
        <v>Aktiv</v>
      </c>
      <c r="D15" s="38">
        <f>Prosjekter!I4</f>
        <v>1716800</v>
      </c>
      <c r="E15" s="38">
        <f>Prosjekter!J4</f>
        <v>1873537</v>
      </c>
      <c r="F15" s="38">
        <f>Prosjekter!K4</f>
        <v>-156737</v>
      </c>
      <c r="G15" s="38">
        <f>Prosjekter!M4</f>
        <v>2150000</v>
      </c>
      <c r="H15" s="38">
        <f>Prosjekter!O4</f>
        <v>276463</v>
      </c>
      <c r="J15" s="5" t="s">
        <v>32</v>
      </c>
      <c r="K15" s="38">
        <f>SUMIFS(Budsjett!$F$3:$F$2000,Budsjett!$B$3:$B$2000,DATE(2025,12,1))</f>
        <v>126700</v>
      </c>
      <c r="L15" s="38">
        <f>SUMIFS(Kostnader!$I$3:$I$3000,Kostnader!$A$3:$A$3000,"&gt;="&amp;DATE(2025,12,1),Kostnader!$A$3:$A$3000,"&lt;"&amp;EDATE(DATE(2025,12,1),1))</f>
        <v>133644</v>
      </c>
    </row>
    <row r="16" spans="1:12" x14ac:dyDescent="0.3">
      <c r="A16" s="5" t="str">
        <f>Prosjekter!A5</f>
        <v>P-1003</v>
      </c>
      <c r="B16" s="7" t="str">
        <f>Prosjekter!B5</f>
        <v>Kontorbygg Sentrum</v>
      </c>
      <c r="C16" s="5" t="str">
        <f>Prosjekter!H5</f>
        <v>Avsluttet</v>
      </c>
      <c r="D16" s="38">
        <f>Prosjekter!I5</f>
        <v>471600</v>
      </c>
      <c r="E16" s="38">
        <f>Prosjekter!J5</f>
        <v>430950</v>
      </c>
      <c r="F16" s="38">
        <f>Prosjekter!K5</f>
        <v>40650</v>
      </c>
      <c r="G16" s="38">
        <f>Prosjekter!M5</f>
        <v>520000</v>
      </c>
      <c r="H16" s="38">
        <f>Prosjekter!O5</f>
        <v>89050</v>
      </c>
    </row>
    <row r="17" spans="1:8" ht="16.8" customHeight="1" x14ac:dyDescent="0.3">
      <c r="A17" s="5" t="str">
        <f>Prosjekter!A6</f>
        <v>P-1004</v>
      </c>
      <c r="B17" s="7" t="str">
        <f>Prosjekter!B6</f>
        <v>Hotellrenovering Fjord</v>
      </c>
      <c r="C17" s="5" t="str">
        <f>Prosjekter!H6</f>
        <v>Aktiv</v>
      </c>
      <c r="D17" s="38">
        <f>Prosjekter!I6</f>
        <v>1206150</v>
      </c>
      <c r="E17" s="38">
        <f>Prosjekter!J6</f>
        <v>1237332</v>
      </c>
      <c r="F17" s="38">
        <f>Prosjekter!K6</f>
        <v>-31182</v>
      </c>
      <c r="G17" s="38">
        <f>Prosjekter!M6</f>
        <v>1550000</v>
      </c>
      <c r="H17" s="38">
        <f>Prosjekter!O6</f>
        <v>312668</v>
      </c>
    </row>
    <row r="18" spans="1:8" x14ac:dyDescent="0.3">
      <c r="A18" s="5" t="str">
        <f>Prosjekter!A7</f>
        <v>P-1005</v>
      </c>
      <c r="B18" s="7" t="str">
        <f>Prosjekter!B7</f>
        <v>Reguleringsplan Vest</v>
      </c>
      <c r="C18" s="5" t="str">
        <f>Prosjekter!H7</f>
        <v>Aktiv</v>
      </c>
      <c r="D18" s="38">
        <f>Prosjekter!I7</f>
        <v>567550</v>
      </c>
      <c r="E18" s="38">
        <f>Prosjekter!J7</f>
        <v>622734</v>
      </c>
      <c r="F18" s="38">
        <f>Prosjekter!K7</f>
        <v>-55184</v>
      </c>
      <c r="G18" s="38">
        <f>Prosjekter!M7</f>
        <v>750000</v>
      </c>
      <c r="H18" s="38">
        <f>Prosjekter!O7</f>
        <v>127266</v>
      </c>
    </row>
    <row r="19" spans="1:8" ht="14.4" customHeight="1" x14ac:dyDescent="0.3">
      <c r="A19" s="5" t="str">
        <f>Prosjekter!A8</f>
        <v>P-1006</v>
      </c>
      <c r="B19" s="7" t="str">
        <f>Prosjekter!B8</f>
        <v>Tilbygg Privat – Berge</v>
      </c>
      <c r="C19" s="5" t="str">
        <f>Prosjekter!H8</f>
        <v>På hold</v>
      </c>
      <c r="D19" s="38">
        <f>Prosjekter!I8</f>
        <v>332000</v>
      </c>
      <c r="E19" s="38">
        <f>Prosjekter!J8</f>
        <v>449378</v>
      </c>
      <c r="F19" s="38">
        <f>Prosjekter!K8</f>
        <v>-117378</v>
      </c>
      <c r="G19" s="38">
        <f>Prosjekter!M8</f>
        <v>350000</v>
      </c>
      <c r="H19" s="38">
        <f>Prosjekter!O8</f>
        <v>-99378</v>
      </c>
    </row>
    <row r="20" spans="1:8" x14ac:dyDescent="0.3">
      <c r="A20" s="5">
        <f>Prosjekter!A9</f>
        <v>0</v>
      </c>
      <c r="B20" s="7">
        <f>Prosjekter!B9</f>
        <v>0</v>
      </c>
      <c r="C20" s="5">
        <f>Prosjekter!H9</f>
        <v>0</v>
      </c>
      <c r="D20" s="38" t="str">
        <f>Prosjekter!I9</f>
        <v/>
      </c>
      <c r="E20" s="38" t="str">
        <f>Prosjekter!J9</f>
        <v/>
      </c>
      <c r="F20" s="38" t="str">
        <f>Prosjekter!K9</f>
        <v/>
      </c>
      <c r="G20" s="38" t="str">
        <f>Prosjekter!M9</f>
        <v/>
      </c>
      <c r="H20" s="38" t="str">
        <f>Prosjekter!O9</f>
        <v/>
      </c>
    </row>
    <row r="21" spans="1:8" x14ac:dyDescent="0.3">
      <c r="A21" s="5">
        <f>Prosjekter!A10</f>
        <v>0</v>
      </c>
      <c r="B21" s="7">
        <f>Prosjekter!B10</f>
        <v>0</v>
      </c>
      <c r="C21" s="5">
        <f>Prosjekter!H10</f>
        <v>0</v>
      </c>
      <c r="D21" s="38" t="str">
        <f>Prosjekter!I10</f>
        <v/>
      </c>
      <c r="E21" s="38" t="str">
        <f>Prosjekter!J10</f>
        <v/>
      </c>
      <c r="F21" s="38" t="str">
        <f>Prosjekter!K10</f>
        <v/>
      </c>
      <c r="G21" s="38" t="str">
        <f>Prosjekter!M10</f>
        <v/>
      </c>
      <c r="H21" s="38" t="str">
        <f>Prosjekter!O10</f>
        <v/>
      </c>
    </row>
    <row r="22" spans="1:8" x14ac:dyDescent="0.3">
      <c r="A22" s="5">
        <f>Prosjekter!A11</f>
        <v>0</v>
      </c>
      <c r="B22" s="7">
        <f>Prosjekter!B11</f>
        <v>0</v>
      </c>
      <c r="C22" s="5">
        <f>Prosjekter!H11</f>
        <v>0</v>
      </c>
      <c r="D22" s="38" t="str">
        <f>Prosjekter!I11</f>
        <v/>
      </c>
      <c r="E22" s="38" t="str">
        <f>Prosjekter!J11</f>
        <v/>
      </c>
      <c r="F22" s="38" t="str">
        <f>Prosjekter!K11</f>
        <v/>
      </c>
      <c r="G22" s="38" t="str">
        <f>Prosjekter!M11</f>
        <v/>
      </c>
      <c r="H22" s="38" t="str">
        <f>Prosjekter!O11</f>
        <v/>
      </c>
    </row>
    <row r="23" spans="1:8" x14ac:dyDescent="0.3">
      <c r="A23" s="5">
        <f>Prosjekter!A12</f>
        <v>0</v>
      </c>
      <c r="B23" s="7">
        <f>Prosjekter!B12</f>
        <v>0</v>
      </c>
      <c r="C23" s="5">
        <f>Prosjekter!H12</f>
        <v>0</v>
      </c>
      <c r="D23" s="38" t="str">
        <f>Prosjekter!I12</f>
        <v/>
      </c>
      <c r="E23" s="38" t="str">
        <f>Prosjekter!J12</f>
        <v/>
      </c>
      <c r="F23" s="38" t="str">
        <f>Prosjekter!K12</f>
        <v/>
      </c>
      <c r="G23" s="38" t="str">
        <f>Prosjekter!M12</f>
        <v/>
      </c>
      <c r="H23" s="38" t="str">
        <f>Prosjekter!O12</f>
        <v/>
      </c>
    </row>
    <row r="24" spans="1:8" x14ac:dyDescent="0.3">
      <c r="A24" s="5">
        <f>Prosjekter!A13</f>
        <v>0</v>
      </c>
      <c r="B24" s="7">
        <f>Prosjekter!B13</f>
        <v>0</v>
      </c>
      <c r="C24" s="5">
        <f>Prosjekter!H13</f>
        <v>0</v>
      </c>
      <c r="D24" s="38" t="str">
        <f>Prosjekter!I13</f>
        <v/>
      </c>
      <c r="E24" s="38" t="str">
        <f>Prosjekter!J13</f>
        <v/>
      </c>
      <c r="F24" s="38" t="str">
        <f>Prosjekter!K13</f>
        <v/>
      </c>
      <c r="G24" s="38" t="str">
        <f>Prosjekter!M13</f>
        <v/>
      </c>
      <c r="H24" s="38" t="str">
        <f>Prosjekter!O13</f>
        <v/>
      </c>
    </row>
    <row r="25" spans="1:8" x14ac:dyDescent="0.3">
      <c r="A25" s="5">
        <f>Prosjekter!A14</f>
        <v>0</v>
      </c>
      <c r="B25" s="7">
        <f>Prosjekter!B14</f>
        <v>0</v>
      </c>
      <c r="C25" s="5">
        <f>Prosjekter!H14</f>
        <v>0</v>
      </c>
      <c r="D25" s="38" t="str">
        <f>Prosjekter!I14</f>
        <v/>
      </c>
      <c r="E25" s="38" t="str">
        <f>Prosjekter!J14</f>
        <v/>
      </c>
      <c r="F25" s="38" t="str">
        <f>Prosjekter!K14</f>
        <v/>
      </c>
      <c r="G25" s="38" t="str">
        <f>Prosjekter!M14</f>
        <v/>
      </c>
      <c r="H25" s="38" t="str">
        <f>Prosjekter!O14</f>
        <v/>
      </c>
    </row>
    <row r="26" spans="1:8" x14ac:dyDescent="0.3">
      <c r="A26" s="5">
        <f>Prosjekter!A15</f>
        <v>0</v>
      </c>
      <c r="B26" s="7">
        <f>Prosjekter!B15</f>
        <v>0</v>
      </c>
      <c r="C26" s="5">
        <f>Prosjekter!H15</f>
        <v>0</v>
      </c>
      <c r="D26" s="38" t="str">
        <f>Prosjekter!I15</f>
        <v/>
      </c>
      <c r="E26" s="38" t="str">
        <f>Prosjekter!J15</f>
        <v/>
      </c>
      <c r="F26" s="38" t="str">
        <f>Prosjekter!K15</f>
        <v/>
      </c>
      <c r="G26" s="38" t="str">
        <f>Prosjekter!M15</f>
        <v/>
      </c>
      <c r="H26" s="38" t="str">
        <f>Prosjekter!O15</f>
        <v/>
      </c>
    </row>
    <row r="27" spans="1:8" x14ac:dyDescent="0.3">
      <c r="A27" s="5">
        <f>Prosjekter!A16</f>
        <v>0</v>
      </c>
      <c r="B27" s="7">
        <f>Prosjekter!B16</f>
        <v>0</v>
      </c>
      <c r="C27" s="5">
        <f>Prosjekter!H16</f>
        <v>0</v>
      </c>
      <c r="D27" s="38" t="str">
        <f>Prosjekter!I16</f>
        <v/>
      </c>
      <c r="E27" s="38" t="str">
        <f>Prosjekter!J16</f>
        <v/>
      </c>
      <c r="F27" s="38" t="str">
        <f>Prosjekter!K16</f>
        <v/>
      </c>
      <c r="G27" s="38" t="str">
        <f>Prosjekter!M16</f>
        <v/>
      </c>
      <c r="H27" s="38" t="str">
        <f>Prosjekter!O16</f>
        <v/>
      </c>
    </row>
    <row r="28" spans="1:8" x14ac:dyDescent="0.3">
      <c r="A28" s="5">
        <f>Prosjekter!A17</f>
        <v>0</v>
      </c>
      <c r="B28" s="7">
        <f>Prosjekter!B17</f>
        <v>0</v>
      </c>
      <c r="C28" s="5">
        <f>Prosjekter!H17</f>
        <v>0</v>
      </c>
      <c r="D28" s="38" t="str">
        <f>Prosjekter!I17</f>
        <v/>
      </c>
      <c r="E28" s="38" t="str">
        <f>Prosjekter!J17</f>
        <v/>
      </c>
      <c r="F28" s="38" t="str">
        <f>Prosjekter!K17</f>
        <v/>
      </c>
      <c r="G28" s="38" t="str">
        <f>Prosjekter!M17</f>
        <v/>
      </c>
      <c r="H28" s="38" t="str">
        <f>Prosjekter!O17</f>
        <v/>
      </c>
    </row>
    <row r="29" spans="1:8" x14ac:dyDescent="0.3">
      <c r="A29" s="5">
        <f>Prosjekter!A18</f>
        <v>0</v>
      </c>
      <c r="B29" s="7">
        <f>Prosjekter!B18</f>
        <v>0</v>
      </c>
      <c r="C29" s="5">
        <f>Prosjekter!H18</f>
        <v>0</v>
      </c>
      <c r="D29" s="38" t="str">
        <f>Prosjekter!I18</f>
        <v/>
      </c>
      <c r="E29" s="38" t="str">
        <f>Prosjekter!J18</f>
        <v/>
      </c>
      <c r="F29" s="38" t="str">
        <f>Prosjekter!K18</f>
        <v/>
      </c>
      <c r="G29" s="38" t="str">
        <f>Prosjekter!M18</f>
        <v/>
      </c>
      <c r="H29" s="38" t="str">
        <f>Prosjekter!O18</f>
        <v/>
      </c>
    </row>
    <row r="30" spans="1:8" x14ac:dyDescent="0.3">
      <c r="A30" s="5">
        <f>Prosjekter!A19</f>
        <v>0</v>
      </c>
      <c r="B30" s="7">
        <f>Prosjekter!B19</f>
        <v>0</v>
      </c>
      <c r="C30" s="5">
        <f>Prosjekter!H19</f>
        <v>0</v>
      </c>
      <c r="D30" s="38" t="str">
        <f>Prosjekter!I19</f>
        <v/>
      </c>
      <c r="E30" s="38" t="str">
        <f>Prosjekter!J19</f>
        <v/>
      </c>
      <c r="F30" s="38" t="str">
        <f>Prosjekter!K19</f>
        <v/>
      </c>
      <c r="G30" s="38" t="str">
        <f>Prosjekter!M19</f>
        <v/>
      </c>
      <c r="H30" s="38" t="str">
        <f>Prosjekter!O19</f>
        <v/>
      </c>
    </row>
    <row r="31" spans="1:8" x14ac:dyDescent="0.3">
      <c r="A31" s="5">
        <f>Prosjekter!A20</f>
        <v>0</v>
      </c>
      <c r="B31" s="7">
        <f>Prosjekter!B20</f>
        <v>0</v>
      </c>
      <c r="C31" s="5">
        <f>Prosjekter!H20</f>
        <v>0</v>
      </c>
      <c r="D31" s="38" t="str">
        <f>Prosjekter!I20</f>
        <v/>
      </c>
      <c r="E31" s="38" t="str">
        <f>Prosjekter!J20</f>
        <v/>
      </c>
      <c r="F31" s="38" t="str">
        <f>Prosjekter!K20</f>
        <v/>
      </c>
      <c r="G31" s="38" t="str">
        <f>Prosjekter!M20</f>
        <v/>
      </c>
      <c r="H31" s="38" t="str">
        <f>Prosjekter!O20</f>
        <v/>
      </c>
    </row>
    <row r="32" spans="1:8" x14ac:dyDescent="0.3">
      <c r="A32" s="5">
        <f>Prosjekter!A21</f>
        <v>0</v>
      </c>
      <c r="B32" s="7">
        <f>Prosjekter!B21</f>
        <v>0</v>
      </c>
      <c r="C32" s="5">
        <f>Prosjekter!H21</f>
        <v>0</v>
      </c>
      <c r="D32" s="38" t="str">
        <f>Prosjekter!I21</f>
        <v/>
      </c>
      <c r="E32" s="38" t="str">
        <f>Prosjekter!J21</f>
        <v/>
      </c>
      <c r="F32" s="38" t="str">
        <f>Prosjekter!K21</f>
        <v/>
      </c>
      <c r="G32" s="38" t="str">
        <f>Prosjekter!M21</f>
        <v/>
      </c>
      <c r="H32" s="38" t="str">
        <f>Prosjekter!O21</f>
        <v/>
      </c>
    </row>
    <row r="33" spans="1:8" x14ac:dyDescent="0.3">
      <c r="A33" s="5">
        <f>Prosjekter!A22</f>
        <v>0</v>
      </c>
      <c r="B33" s="7">
        <f>Prosjekter!B22</f>
        <v>0</v>
      </c>
      <c r="C33" s="5">
        <f>Prosjekter!H22</f>
        <v>0</v>
      </c>
      <c r="D33" s="38" t="str">
        <f>Prosjekter!I22</f>
        <v/>
      </c>
      <c r="E33" s="38" t="str">
        <f>Prosjekter!J22</f>
        <v/>
      </c>
      <c r="F33" s="38" t="str">
        <f>Prosjekter!K22</f>
        <v/>
      </c>
      <c r="G33" s="38" t="str">
        <f>Prosjekter!M22</f>
        <v/>
      </c>
      <c r="H33" s="38" t="str">
        <f>Prosjekter!O22</f>
        <v/>
      </c>
    </row>
    <row r="34" spans="1:8" ht="36" customHeight="1" x14ac:dyDescent="0.3"/>
    <row r="35" spans="1:8" x14ac:dyDescent="0.3">
      <c r="A35" s="40" t="s">
        <v>33</v>
      </c>
    </row>
    <row r="36" spans="1:8" x14ac:dyDescent="0.3">
      <c r="A36" s="4" t="s">
        <v>34</v>
      </c>
      <c r="B36" s="4" t="s">
        <v>35</v>
      </c>
    </row>
    <row r="37" spans="1:8" x14ac:dyDescent="0.3">
      <c r="A37" s="7" t="s">
        <v>36</v>
      </c>
      <c r="B37" s="6">
        <f>SUMIFS(Kostnader!$I$3:$I$3000,Kostnader!$C$3:$C$3000,$A37)</f>
        <v>5088950</v>
      </c>
    </row>
    <row r="38" spans="1:8" x14ac:dyDescent="0.3">
      <c r="A38" s="7" t="s">
        <v>37</v>
      </c>
      <c r="B38" s="6">
        <f>SUMIFS(Kostnader!$I$3:$I$3000,Kostnader!$C$3:$C$3000,$A38)</f>
        <v>361047</v>
      </c>
    </row>
    <row r="39" spans="1:8" x14ac:dyDescent="0.3">
      <c r="A39" s="7" t="s">
        <v>38</v>
      </c>
      <c r="B39" s="6">
        <f>SUMIFS(Kostnader!$I$3:$I$3000,Kostnader!$C$3:$C$3000,$A39)</f>
        <v>188369</v>
      </c>
    </row>
    <row r="40" spans="1:8" x14ac:dyDescent="0.3">
      <c r="A40" s="7" t="s">
        <v>39</v>
      </c>
      <c r="B40" s="6">
        <f>SUMIFS(Kostnader!$I$3:$I$3000,Kostnader!$C$3:$C$3000,$A40)</f>
        <v>25452</v>
      </c>
    </row>
    <row r="41" spans="1:8" x14ac:dyDescent="0.3">
      <c r="A41" s="7" t="s">
        <v>40</v>
      </c>
      <c r="B41" s="6">
        <f>SUMIFS(Kostnader!$I$3:$I$3000,Kostnader!$C$3:$C$3000,$A41)</f>
        <v>41578</v>
      </c>
    </row>
    <row r="42" spans="1:8" x14ac:dyDescent="0.3">
      <c r="A42" s="7" t="s">
        <v>41</v>
      </c>
      <c r="B42" s="6">
        <f>SUMIFS(Kostnader!$I$3:$I$3000,Kostnader!$C$3:$C$3000,$A42)</f>
        <v>47506</v>
      </c>
    </row>
  </sheetData>
  <conditionalFormatting sqref="B5">
    <cfRule type="cellIs" dxfId="17" priority="1" operator="lessThan">
      <formula>0</formula>
    </cfRule>
    <cfRule type="cellIs" dxfId="16" priority="2" operator="greaterThanOrEqual">
      <formula>0</formula>
    </cfRule>
  </conditionalFormatting>
  <conditionalFormatting sqref="B9">
    <cfRule type="cellIs" dxfId="15" priority="3" operator="greaterThan">
      <formula>0</formula>
    </cfRule>
  </conditionalFormatting>
  <conditionalFormatting sqref="F14:F33">
    <cfRule type="cellIs" dxfId="14" priority="4" operator="lessThan">
      <formula>0</formula>
    </cfRule>
    <cfRule type="cellIs" dxfId="13" priority="5" operator="greaterThanOr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showGridLines="0" workbookViewId="0">
      <selection activeCell="B3" sqref="B3"/>
    </sheetView>
  </sheetViews>
  <sheetFormatPr baseColWidth="10" defaultColWidth="8.88671875" defaultRowHeight="14.4" x14ac:dyDescent="0.3"/>
  <cols>
    <col min="1" max="1" width="16" customWidth="1"/>
    <col min="2" max="2" width="26.44140625" customWidth="1"/>
    <col min="3" max="3" width="16" customWidth="1"/>
    <col min="4" max="4" width="26" customWidth="1"/>
    <col min="5" max="6" width="18" customWidth="1"/>
    <col min="7" max="7" width="16" customWidth="1"/>
    <col min="8" max="8" width="19.5546875" customWidth="1"/>
    <col min="9" max="9" width="8.44140625" customWidth="1"/>
    <col min="10" max="12" width="2" customWidth="1"/>
  </cols>
  <sheetData>
    <row r="1" spans="1:9" ht="30" customHeight="1" x14ac:dyDescent="0.3">
      <c r="A1" s="66" t="s">
        <v>42</v>
      </c>
      <c r="B1" s="67"/>
      <c r="C1" s="67"/>
      <c r="D1" s="67"/>
      <c r="E1" s="67"/>
      <c r="F1" s="67"/>
      <c r="G1" s="67"/>
      <c r="H1" s="67"/>
    </row>
    <row r="3" spans="1:9" ht="15.6" x14ac:dyDescent="0.3">
      <c r="A3" s="8" t="s">
        <v>43</v>
      </c>
      <c r="B3" s="9" t="s">
        <v>44</v>
      </c>
      <c r="D3" s="63" t="s">
        <v>1</v>
      </c>
      <c r="E3" s="64"/>
      <c r="F3" s="65"/>
      <c r="H3" s="55" t="s">
        <v>36</v>
      </c>
    </row>
    <row r="4" spans="1:9" ht="19.2" customHeight="1" x14ac:dyDescent="0.3">
      <c r="A4" s="10" t="s">
        <v>45</v>
      </c>
      <c r="B4" s="11" t="str">
        <f>IF($B$3="","",VLOOKUP($B$3,Prosjekter!$A$3:$P$500,2,FALSE))</f>
        <v>Boligprosjekt Lillehammer</v>
      </c>
      <c r="D4" s="12" t="s">
        <v>46</v>
      </c>
      <c r="E4" s="6">
        <f>IF($B$3="","",SUMIFS(Budsjett!$F$3:$F$2000,Budsjett!$A$3:$A$2000,$B$3))</f>
        <v>1148200</v>
      </c>
      <c r="F4" s="13"/>
      <c r="H4" s="12" t="s">
        <v>47</v>
      </c>
      <c r="I4" s="24">
        <f>IF($B$3="","",VLOOKUP($B$3,Prosjekter!$A$3:$W$500,20,FALSE))</f>
        <v>1276</v>
      </c>
    </row>
    <row r="5" spans="1:9" x14ac:dyDescent="0.3">
      <c r="A5" s="10" t="s">
        <v>48</v>
      </c>
      <c r="B5" s="57" t="s">
        <v>49</v>
      </c>
      <c r="D5" s="12" t="s">
        <v>35</v>
      </c>
      <c r="E5" s="6">
        <f>IF($B$3="","",SUMIFS(Kostnader!$I$3:$I$3000,Kostnader!$B$3:$B$3000,$B$3))</f>
        <v>1138971</v>
      </c>
      <c r="F5" s="13"/>
      <c r="H5" s="12" t="s">
        <v>50</v>
      </c>
      <c r="I5" s="24">
        <f>IF($B$3="","",VLOOKUP($B$3,Prosjekter!$A$3:$W$500,21,FALSE))</f>
        <v>1298</v>
      </c>
    </row>
    <row r="6" spans="1:9" x14ac:dyDescent="0.3">
      <c r="A6" s="10" t="s">
        <v>51</v>
      </c>
      <c r="B6" s="11" t="str">
        <f>IF($B$3="","",VLOOKUP($B$3,Prosjekter!$A$3:$P$500,8,FALSE))</f>
        <v>Aktiv</v>
      </c>
      <c r="D6" s="12" t="s">
        <v>52</v>
      </c>
      <c r="E6" s="6">
        <f>E4-E5</f>
        <v>9229</v>
      </c>
      <c r="F6" s="13"/>
      <c r="H6" s="12" t="s">
        <v>53</v>
      </c>
      <c r="I6" s="24">
        <f>IF($B$3="","",I4-I5)</f>
        <v>-22</v>
      </c>
    </row>
    <row r="7" spans="1:9" x14ac:dyDescent="0.3">
      <c r="A7" s="10" t="s">
        <v>54</v>
      </c>
      <c r="B7" s="14">
        <f>IF($B$3="","",VLOOKUP($B$3,Prosjekter!$A$3:$P$500,6,FALSE))</f>
        <v>45658</v>
      </c>
      <c r="D7" s="12" t="s">
        <v>55</v>
      </c>
      <c r="E7" s="6">
        <f>IF($B$3="","",SUMIFS(Fakturering!$F$3:$F$1000,Fakturering!$B$3:$B$1000,$B$3))</f>
        <v>1400000</v>
      </c>
      <c r="F7" s="13"/>
      <c r="H7" s="68" t="s">
        <v>56</v>
      </c>
      <c r="I7" s="23">
        <f>IF($B$3="","",VLOOKUP($B$3,Prosjekter!$A$3:$W$500,23,FALSE))</f>
        <v>1078.582434514638</v>
      </c>
    </row>
    <row r="8" spans="1:9" x14ac:dyDescent="0.3">
      <c r="A8" s="10" t="s">
        <v>57</v>
      </c>
      <c r="B8" s="14">
        <f>IF($B$3="","",VLOOKUP($B$3,Prosjekter!$A$3:$P$500,7,FALSE))</f>
        <v>45900</v>
      </c>
      <c r="D8" s="12" t="s">
        <v>58</v>
      </c>
      <c r="E8" s="6">
        <f>E7-E5</f>
        <v>261029</v>
      </c>
      <c r="F8" s="13"/>
    </row>
    <row r="9" spans="1:9" x14ac:dyDescent="0.3">
      <c r="A9" s="10" t="s">
        <v>59</v>
      </c>
      <c r="B9" s="11" t="str">
        <f>IF($B$3="","",VLOOKUP($B$3,Prosjekter!$A$3:$P$500,5,FALSE))</f>
        <v>A. Nilsen</v>
      </c>
      <c r="D9" s="12" t="s">
        <v>60</v>
      </c>
      <c r="E9" s="6">
        <f>IF($B$3="","",VLOOKUP($B$3,Prosjekter!$A$3:$W$500,17,FALSE))</f>
        <v>1450000</v>
      </c>
    </row>
    <row r="10" spans="1:9" x14ac:dyDescent="0.3">
      <c r="D10" s="12" t="s">
        <v>61</v>
      </c>
      <c r="E10" s="19">
        <f>IF($B$3="","",IF(E9=0,"",E7/E9))</f>
        <v>0.96551724137931039</v>
      </c>
    </row>
    <row r="11" spans="1:9" x14ac:dyDescent="0.3">
      <c r="A11" s="4" t="s">
        <v>4</v>
      </c>
      <c r="B11" s="4" t="s">
        <v>46</v>
      </c>
      <c r="C11" s="4" t="s">
        <v>35</v>
      </c>
      <c r="D11" s="4" t="s">
        <v>52</v>
      </c>
      <c r="E11" s="4" t="s">
        <v>62</v>
      </c>
      <c r="F11" s="4" t="s">
        <v>63</v>
      </c>
      <c r="G11" s="4" t="s">
        <v>64</v>
      </c>
      <c r="H11" s="4" t="s">
        <v>65</v>
      </c>
    </row>
    <row r="12" spans="1:9" x14ac:dyDescent="0.3">
      <c r="A12" s="5" t="s">
        <v>8</v>
      </c>
      <c r="B12" s="38">
        <f>IF($B$3="","",SUMIFS(Budsjett!$F$3:$F$2000,Budsjett!$A$3:$A$2000,$B$3,Budsjett!$B$3:$B$2000,$H12))</f>
        <v>137650</v>
      </c>
      <c r="C12" s="38">
        <f>IF($B$3="","",SUMIFS(Kostnader!$I$3:$I$3000,Kostnader!$B$3:$B$3000,$B$3,Kostnader!$A$3:$A$3000,"&gt;="&amp;$H12,Kostnader!$A$3:$A$3000,"&lt;"&amp;EDATE($H12,1)))</f>
        <v>117300</v>
      </c>
      <c r="D12" s="38">
        <f t="shared" ref="D12:D23" si="0">B12-C12</f>
        <v>20350</v>
      </c>
      <c r="E12" s="38">
        <f>SUM($B$12:B12)</f>
        <v>137650</v>
      </c>
      <c r="F12" s="38">
        <f>SUM($C$12:C12)</f>
        <v>117300</v>
      </c>
      <c r="G12" s="38">
        <f t="shared" ref="G12:G23" si="1">E12-F12</f>
        <v>20350</v>
      </c>
      <c r="H12" s="15">
        <v>45658</v>
      </c>
    </row>
    <row r="13" spans="1:9" x14ac:dyDescent="0.3">
      <c r="A13" s="5" t="s">
        <v>10</v>
      </c>
      <c r="B13" s="38">
        <f>IF($B$3="","",SUMIFS(Budsjett!$F$3:$F$2000,Budsjett!$A$3:$A$2000,$B$3,Budsjett!$B$3:$B$2000,$H13))</f>
        <v>112950</v>
      </c>
      <c r="C13" s="38">
        <f>IF($B$3="","",SUMIFS(Kostnader!$I$3:$I$3000,Kostnader!$B$3:$B$3000,$B$3,Kostnader!$A$3:$A$3000,"&gt;="&amp;$H13,Kostnader!$A$3:$A$3000,"&lt;"&amp;EDATE($H13,1)))</f>
        <v>99467</v>
      </c>
      <c r="D13" s="38">
        <f t="shared" si="0"/>
        <v>13483</v>
      </c>
      <c r="E13" s="38">
        <f>SUM($B$12:B13)</f>
        <v>250600</v>
      </c>
      <c r="F13" s="38">
        <f>SUM($C$12:C13)</f>
        <v>216767</v>
      </c>
      <c r="G13" s="38">
        <f t="shared" si="1"/>
        <v>33833</v>
      </c>
      <c r="H13" s="15">
        <v>45689</v>
      </c>
    </row>
    <row r="14" spans="1:9" x14ac:dyDescent="0.3">
      <c r="A14" s="5" t="s">
        <v>12</v>
      </c>
      <c r="B14" s="38">
        <f>IF($B$3="","",SUMIFS(Budsjett!$F$3:$F$2000,Budsjett!$A$3:$A$2000,$B$3,Budsjett!$B$3:$B$2000,$H14))</f>
        <v>201500</v>
      </c>
      <c r="C14" s="38">
        <f>IF($B$3="","",SUMIFS(Kostnader!$I$3:$I$3000,Kostnader!$B$3:$B$3000,$B$3,Kostnader!$A$3:$A$3000,"&gt;="&amp;$H14,Kostnader!$A$3:$A$3000,"&lt;"&amp;EDATE($H14,1)))</f>
        <v>158100</v>
      </c>
      <c r="D14" s="38">
        <f t="shared" si="0"/>
        <v>43400</v>
      </c>
      <c r="E14" s="38">
        <f>SUM($B$12:B14)</f>
        <v>452100</v>
      </c>
      <c r="F14" s="38">
        <f>SUM($C$12:C14)</f>
        <v>374867</v>
      </c>
      <c r="G14" s="38">
        <f t="shared" si="1"/>
        <v>77233</v>
      </c>
      <c r="H14" s="15">
        <v>45717</v>
      </c>
    </row>
    <row r="15" spans="1:9" x14ac:dyDescent="0.3">
      <c r="A15" s="5" t="s">
        <v>14</v>
      </c>
      <c r="B15" s="38">
        <f>IF($B$3="","",SUMIFS(Budsjett!$F$3:$F$2000,Budsjett!$A$3:$A$2000,$B$3,Budsjett!$B$3:$B$2000,$H15))</f>
        <v>164900</v>
      </c>
      <c r="C15" s="38">
        <f>IF($B$3="","",SUMIFS(Kostnader!$I$3:$I$3000,Kostnader!$B$3:$B$3000,$B$3,Kostnader!$A$3:$A$3000,"&gt;="&amp;$H15,Kostnader!$A$3:$A$3000,"&lt;"&amp;EDATE($H15,1)))</f>
        <v>205374</v>
      </c>
      <c r="D15" s="38">
        <f t="shared" si="0"/>
        <v>-40474</v>
      </c>
      <c r="E15" s="38">
        <f>SUM($B$12:B15)</f>
        <v>617000</v>
      </c>
      <c r="F15" s="38">
        <f>SUM($C$12:C15)</f>
        <v>580241</v>
      </c>
      <c r="G15" s="38">
        <f t="shared" si="1"/>
        <v>36759</v>
      </c>
      <c r="H15" s="15">
        <v>45748</v>
      </c>
    </row>
    <row r="16" spans="1:9" x14ac:dyDescent="0.3">
      <c r="A16" s="5" t="s">
        <v>16</v>
      </c>
      <c r="B16" s="38">
        <f>IF($B$3="","",SUMIFS(Budsjett!$F$3:$F$2000,Budsjett!$A$3:$A$2000,$B$3,Budsjett!$B$3:$B$2000,$H16))</f>
        <v>119050</v>
      </c>
      <c r="C16" s="38">
        <f>IF($B$3="","",SUMIFS(Kostnader!$I$3:$I$3000,Kostnader!$B$3:$B$3000,$B$3,Kostnader!$A$3:$A$3000,"&gt;="&amp;$H16,Kostnader!$A$3:$A$3000,"&lt;"&amp;EDATE($H16,1)))</f>
        <v>125307</v>
      </c>
      <c r="D16" s="38">
        <f t="shared" si="0"/>
        <v>-6257</v>
      </c>
      <c r="E16" s="38">
        <f>SUM($B$12:B16)</f>
        <v>736050</v>
      </c>
      <c r="F16" s="38">
        <f>SUM($C$12:C16)</f>
        <v>705548</v>
      </c>
      <c r="G16" s="38">
        <f t="shared" si="1"/>
        <v>30502</v>
      </c>
      <c r="H16" s="15">
        <v>45778</v>
      </c>
    </row>
    <row r="17" spans="1:8" x14ac:dyDescent="0.3">
      <c r="A17" s="5" t="s">
        <v>18</v>
      </c>
      <c r="B17" s="38">
        <f>IF($B$3="","",SUMIFS(Budsjett!$F$3:$F$2000,Budsjett!$A$3:$A$2000,$B$3,Budsjett!$B$3:$B$2000,$H17))</f>
        <v>167350</v>
      </c>
      <c r="C17" s="38">
        <f>IF($B$3="","",SUMIFS(Kostnader!$I$3:$I$3000,Kostnader!$B$3:$B$3000,$B$3,Kostnader!$A$3:$A$3000,"&gt;="&amp;$H17,Kostnader!$A$3:$A$3000,"&lt;"&amp;EDATE($H17,1)))</f>
        <v>192023</v>
      </c>
      <c r="D17" s="38">
        <f t="shared" si="0"/>
        <v>-24673</v>
      </c>
      <c r="E17" s="38">
        <f>SUM($B$12:B17)</f>
        <v>903400</v>
      </c>
      <c r="F17" s="38">
        <f>SUM($C$12:C17)</f>
        <v>897571</v>
      </c>
      <c r="G17" s="38">
        <f t="shared" si="1"/>
        <v>5829</v>
      </c>
      <c r="H17" s="15">
        <v>45809</v>
      </c>
    </row>
    <row r="18" spans="1:8" x14ac:dyDescent="0.3">
      <c r="A18" s="5" t="s">
        <v>20</v>
      </c>
      <c r="B18" s="38">
        <f>IF($B$3="","",SUMIFS(Budsjett!$F$3:$F$2000,Budsjett!$A$3:$A$2000,$B$3,Budsjett!$B$3:$B$2000,$H18))</f>
        <v>108800</v>
      </c>
      <c r="C18" s="38">
        <f>IF($B$3="","",SUMIFS(Kostnader!$I$3:$I$3000,Kostnader!$B$3:$B$3000,$B$3,Kostnader!$A$3:$A$3000,"&gt;="&amp;$H18,Kostnader!$A$3:$A$3000,"&lt;"&amp;EDATE($H18,1)))</f>
        <v>122400</v>
      </c>
      <c r="D18" s="38">
        <f t="shared" si="0"/>
        <v>-13600</v>
      </c>
      <c r="E18" s="38">
        <f>SUM($B$12:B18)</f>
        <v>1012200</v>
      </c>
      <c r="F18" s="38">
        <f>SUM($C$12:C18)</f>
        <v>1019971</v>
      </c>
      <c r="G18" s="38">
        <f t="shared" si="1"/>
        <v>-7771</v>
      </c>
      <c r="H18" s="15">
        <v>45839</v>
      </c>
    </row>
    <row r="19" spans="1:8" x14ac:dyDescent="0.3">
      <c r="A19" s="5" t="s">
        <v>21</v>
      </c>
      <c r="B19" s="38">
        <f>IF($B$3="","",SUMIFS(Budsjett!$F$3:$F$2000,Budsjett!$A$3:$A$2000,$B$3,Budsjett!$B$3:$B$2000,$H19))</f>
        <v>136000</v>
      </c>
      <c r="C19" s="38">
        <f>IF($B$3="","",SUMIFS(Kostnader!$I$3:$I$3000,Kostnader!$B$3:$B$3000,$B$3,Kostnader!$A$3:$A$3000,"&gt;="&amp;$H19,Kostnader!$A$3:$A$3000,"&lt;"&amp;EDATE($H19,1)))</f>
        <v>119000</v>
      </c>
      <c r="D19" s="38">
        <f t="shared" si="0"/>
        <v>17000</v>
      </c>
      <c r="E19" s="38">
        <f>SUM($B$12:B19)</f>
        <v>1148200</v>
      </c>
      <c r="F19" s="38">
        <f>SUM($C$12:C19)</f>
        <v>1138971</v>
      </c>
      <c r="G19" s="38">
        <f t="shared" si="1"/>
        <v>9229</v>
      </c>
      <c r="H19" s="15">
        <v>45870</v>
      </c>
    </row>
    <row r="20" spans="1:8" x14ac:dyDescent="0.3">
      <c r="A20" s="5" t="s">
        <v>23</v>
      </c>
      <c r="B20" s="38">
        <f>IF($B$3="","",SUMIFS(Budsjett!$F$3:$F$2000,Budsjett!$A$3:$A$2000,$B$3,Budsjett!$B$3:$B$2000,$H20))</f>
        <v>0</v>
      </c>
      <c r="C20" s="38">
        <f>IF($B$3="","",SUMIFS(Kostnader!$I$3:$I$3000,Kostnader!$B$3:$B$3000,$B$3,Kostnader!$A$3:$A$3000,"&gt;="&amp;$H20,Kostnader!$A$3:$A$3000,"&lt;"&amp;EDATE($H20,1)))</f>
        <v>0</v>
      </c>
      <c r="D20" s="38">
        <f t="shared" si="0"/>
        <v>0</v>
      </c>
      <c r="E20" s="38">
        <f>SUM($B$12:B20)</f>
        <v>1148200</v>
      </c>
      <c r="F20" s="38">
        <f>SUM($C$12:C20)</f>
        <v>1138971</v>
      </c>
      <c r="G20" s="38">
        <f t="shared" si="1"/>
        <v>9229</v>
      </c>
      <c r="H20" s="15">
        <v>45901</v>
      </c>
    </row>
    <row r="21" spans="1:8" x14ac:dyDescent="0.3">
      <c r="A21" s="5" t="s">
        <v>30</v>
      </c>
      <c r="B21" s="38">
        <f>IF($B$3="","",SUMIFS(Budsjett!$F$3:$F$2000,Budsjett!$A$3:$A$2000,$B$3,Budsjett!$B$3:$B$2000,$H21))</f>
        <v>0</v>
      </c>
      <c r="C21" s="38">
        <f>IF($B$3="","",SUMIFS(Kostnader!$I$3:$I$3000,Kostnader!$B$3:$B$3000,$B$3,Kostnader!$A$3:$A$3000,"&gt;="&amp;$H21,Kostnader!$A$3:$A$3000,"&lt;"&amp;EDATE($H21,1)))</f>
        <v>0</v>
      </c>
      <c r="D21" s="38">
        <f t="shared" si="0"/>
        <v>0</v>
      </c>
      <c r="E21" s="38">
        <f>SUM($B$12:B21)</f>
        <v>1148200</v>
      </c>
      <c r="F21" s="38">
        <f>SUM($C$12:C21)</f>
        <v>1138971</v>
      </c>
      <c r="G21" s="38">
        <f t="shared" si="1"/>
        <v>9229</v>
      </c>
      <c r="H21" s="15">
        <v>45931</v>
      </c>
    </row>
    <row r="22" spans="1:8" x14ac:dyDescent="0.3">
      <c r="A22" s="5" t="s">
        <v>31</v>
      </c>
      <c r="B22" s="38">
        <f>IF($B$3="","",SUMIFS(Budsjett!$F$3:$F$2000,Budsjett!$A$3:$A$2000,$B$3,Budsjett!$B$3:$B$2000,$H22))</f>
        <v>0</v>
      </c>
      <c r="C22" s="38">
        <f>IF($B$3="","",SUMIFS(Kostnader!$I$3:$I$3000,Kostnader!$B$3:$B$3000,$B$3,Kostnader!$A$3:$A$3000,"&gt;="&amp;$H22,Kostnader!$A$3:$A$3000,"&lt;"&amp;EDATE($H22,1)))</f>
        <v>0</v>
      </c>
      <c r="D22" s="38">
        <f t="shared" si="0"/>
        <v>0</v>
      </c>
      <c r="E22" s="38">
        <f>SUM($B$12:B22)</f>
        <v>1148200</v>
      </c>
      <c r="F22" s="38">
        <f>SUM($C$12:C22)</f>
        <v>1138971</v>
      </c>
      <c r="G22" s="38">
        <f t="shared" si="1"/>
        <v>9229</v>
      </c>
      <c r="H22" s="15">
        <v>45962</v>
      </c>
    </row>
    <row r="23" spans="1:8" x14ac:dyDescent="0.3">
      <c r="A23" s="5" t="s">
        <v>32</v>
      </c>
      <c r="B23" s="38">
        <f>IF($B$3="","",SUMIFS(Budsjett!$F$3:$F$2000,Budsjett!$A$3:$A$2000,$B$3,Budsjett!$B$3:$B$2000,$H23))</f>
        <v>0</v>
      </c>
      <c r="C23" s="38">
        <f>IF($B$3="","",SUMIFS(Kostnader!$I$3:$I$3000,Kostnader!$B$3:$B$3000,$B$3,Kostnader!$A$3:$A$3000,"&gt;="&amp;$H23,Kostnader!$A$3:$A$3000,"&lt;"&amp;EDATE($H23,1)))</f>
        <v>0</v>
      </c>
      <c r="D23" s="38">
        <f t="shared" si="0"/>
        <v>0</v>
      </c>
      <c r="E23" s="38">
        <f>SUM($B$12:B23)</f>
        <v>1148200</v>
      </c>
      <c r="F23" s="38">
        <f>SUM($C$12:C23)</f>
        <v>1138971</v>
      </c>
      <c r="G23" s="38">
        <f t="shared" si="1"/>
        <v>9229</v>
      </c>
      <c r="H23" s="15">
        <v>45992</v>
      </c>
    </row>
    <row r="26" spans="1:8" x14ac:dyDescent="0.3">
      <c r="A26" s="4" t="s">
        <v>34</v>
      </c>
      <c r="B26" s="4" t="s">
        <v>46</v>
      </c>
      <c r="C26" s="4" t="s">
        <v>35</v>
      </c>
      <c r="D26" s="4" t="s">
        <v>52</v>
      </c>
    </row>
    <row r="27" spans="1:8" x14ac:dyDescent="0.3">
      <c r="A27" s="7" t="s">
        <v>36</v>
      </c>
      <c r="B27" s="38">
        <f>IF($B$3="","",SUMIFS(Budsjett!$F$3:$F$2000,Budsjett!$A$3:$A$2000,$B$3,Budsjett!$C$3:$C$2000,$A27))</f>
        <v>1084600</v>
      </c>
      <c r="C27" s="38">
        <f>IF($B$3="","",SUMIFS(Kostnader!$I$3:$I$3000,Kostnader!$B$3:$B$3000,$B$3,Kostnader!$C$3:$C$3000,$A27))</f>
        <v>1103300</v>
      </c>
      <c r="D27" s="38">
        <f t="shared" ref="D27:D32" si="2">B27-C27</f>
        <v>-18700</v>
      </c>
    </row>
    <row r="28" spans="1:8" x14ac:dyDescent="0.3">
      <c r="A28" s="7" t="s">
        <v>37</v>
      </c>
      <c r="B28" s="38">
        <f>IF($B$3="","",SUMIFS(Budsjett!$F$3:$F$2000,Budsjett!$A$3:$A$2000,$B$3,Budsjett!$C$3:$C$2000,$A28))</f>
        <v>40000</v>
      </c>
      <c r="C28" s="38">
        <f>IF($B$3="","",SUMIFS(Kostnader!$I$3:$I$3000,Kostnader!$B$3:$B$3000,$B$3,Kostnader!$C$3:$C$3000,$A28))</f>
        <v>28497</v>
      </c>
      <c r="D28" s="38">
        <f t="shared" si="2"/>
        <v>11503</v>
      </c>
    </row>
    <row r="29" spans="1:8" x14ac:dyDescent="0.3">
      <c r="A29" s="7" t="s">
        <v>38</v>
      </c>
      <c r="B29" s="38">
        <f>IF($B$3="","",SUMIFS(Budsjett!$F$3:$F$2000,Budsjett!$A$3:$A$2000,$B$3,Budsjett!$C$3:$C$2000,$A29))</f>
        <v>20000</v>
      </c>
      <c r="C29" s="38">
        <f>IF($B$3="","",SUMIFS(Kostnader!$I$3:$I$3000,Kostnader!$B$3:$B$3000,$B$3,Kostnader!$C$3:$C$3000,$A29))</f>
        <v>2567</v>
      </c>
      <c r="D29" s="38">
        <f t="shared" si="2"/>
        <v>17433</v>
      </c>
    </row>
    <row r="30" spans="1:8" x14ac:dyDescent="0.3">
      <c r="A30" s="7" t="s">
        <v>39</v>
      </c>
      <c r="B30" s="38">
        <f>IF($B$3="","",SUMIFS(Budsjett!$F$3:$F$2000,Budsjett!$A$3:$A$2000,$B$3,Budsjett!$C$3:$C$2000,$A30))</f>
        <v>1600</v>
      </c>
      <c r="C30" s="38">
        <f>IF($B$3="","",SUMIFS(Kostnader!$I$3:$I$3000,Kostnader!$B$3:$B$3000,$B$3,Kostnader!$C$3:$C$3000,$A30))</f>
        <v>0</v>
      </c>
      <c r="D30" s="38">
        <f t="shared" si="2"/>
        <v>1600</v>
      </c>
    </row>
    <row r="31" spans="1:8" x14ac:dyDescent="0.3">
      <c r="A31" s="7" t="s">
        <v>40</v>
      </c>
      <c r="B31" s="38">
        <f>IF($B$3="","",SUMIFS(Budsjett!$F$3:$F$2000,Budsjett!$A$3:$A$2000,$B$3,Budsjett!$C$3:$C$2000,$A31))</f>
        <v>2000</v>
      </c>
      <c r="C31" s="38">
        <f>IF($B$3="","",SUMIFS(Kostnader!$I$3:$I$3000,Kostnader!$B$3:$B$3000,$B$3,Kostnader!$C$3:$C$3000,$A31))</f>
        <v>0</v>
      </c>
      <c r="D31" s="38">
        <f t="shared" si="2"/>
        <v>2000</v>
      </c>
    </row>
    <row r="32" spans="1:8" x14ac:dyDescent="0.3">
      <c r="A32" s="7" t="s">
        <v>41</v>
      </c>
      <c r="B32" s="38">
        <f>IF($B$3="","",SUMIFS(Budsjett!$F$3:$F$2000,Budsjett!$A$3:$A$2000,$B$3,Budsjett!$C$3:$C$2000,$A32))</f>
        <v>0</v>
      </c>
      <c r="C32" s="38">
        <f>IF($B$3="","",SUMIFS(Kostnader!$I$3:$I$3000,Kostnader!$B$3:$B$3000,$B$3,Kostnader!$C$3:$C$3000,$A32))</f>
        <v>4607</v>
      </c>
      <c r="D32" s="38">
        <f t="shared" si="2"/>
        <v>-4607</v>
      </c>
    </row>
  </sheetData>
  <mergeCells count="2">
    <mergeCell ref="D3:F3"/>
    <mergeCell ref="A1:H1"/>
  </mergeCells>
  <conditionalFormatting sqref="D12:D23">
    <cfRule type="cellIs" dxfId="12" priority="3" operator="lessThan">
      <formula>0</formula>
    </cfRule>
    <cfRule type="cellIs" dxfId="11" priority="4" operator="greaterThanOrEqual">
      <formula>0</formula>
    </cfRule>
  </conditionalFormatting>
  <conditionalFormatting sqref="D27:D32">
    <cfRule type="cellIs" dxfId="10" priority="5" operator="lessThan">
      <formula>0</formula>
    </cfRule>
    <cfRule type="cellIs" dxfId="9" priority="6" operator="greaterThanOrEqual">
      <formula>0</formula>
    </cfRule>
  </conditionalFormatting>
  <conditionalFormatting sqref="E6">
    <cfRule type="cellIs" dxfId="8" priority="1" operator="lessThan">
      <formula>0</formula>
    </cfRule>
    <cfRule type="cellIs" dxfId="7" priority="2" operator="greaterThanOrEqual">
      <formula>0</formula>
    </cfRule>
  </conditionalFormatting>
  <dataValidations count="1">
    <dataValidation type="list" sqref="B3" xr:uid="{00000000-0002-0000-0100-000000000000}">
      <formula1>lstProsjektID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9"/>
  <sheetViews>
    <sheetView showGridLines="0" workbookViewId="0">
      <selection activeCell="F15" sqref="F15"/>
    </sheetView>
  </sheetViews>
  <sheetFormatPr baseColWidth="10" defaultColWidth="8.88671875" defaultRowHeight="14.4" x14ac:dyDescent="0.3"/>
  <cols>
    <col min="1" max="1" width="17.44140625" customWidth="1"/>
    <col min="2" max="2" width="26" customWidth="1"/>
    <col min="3" max="3" width="10" customWidth="1"/>
    <col min="4" max="4" width="26.44140625" customWidth="1"/>
    <col min="5" max="5" width="16" customWidth="1"/>
    <col min="6" max="8" width="12" customWidth="1"/>
    <col min="9" max="11" width="16" customWidth="1"/>
    <col min="12" max="12" width="10" customWidth="1"/>
    <col min="13" max="13" width="18" customWidth="1"/>
    <col min="14" max="14" width="20" customWidth="1"/>
    <col min="15" max="15" width="16" customWidth="1"/>
    <col min="16" max="16" width="14" customWidth="1"/>
    <col min="17" max="17" width="13.44140625" customWidth="1"/>
    <col min="18" max="18" width="16.6640625" customWidth="1"/>
    <col min="19" max="19" width="16.109375" customWidth="1"/>
    <col min="20" max="20" width="16.5546875" customWidth="1"/>
    <col min="21" max="21" width="17.5546875" customWidth="1"/>
    <col min="22" max="22" width="13.33203125" customWidth="1"/>
    <col min="23" max="23" width="14" customWidth="1"/>
  </cols>
  <sheetData>
    <row r="1" spans="1:23" ht="30" customHeight="1" x14ac:dyDescent="0.3">
      <c r="A1" s="1" t="s">
        <v>66</v>
      </c>
    </row>
    <row r="2" spans="1:23" ht="28.8" customHeight="1" x14ac:dyDescent="0.3">
      <c r="A2" s="4" t="s">
        <v>24</v>
      </c>
      <c r="B2" s="4" t="s">
        <v>25</v>
      </c>
      <c r="C2" s="4" t="s">
        <v>67</v>
      </c>
      <c r="D2" s="4" t="s">
        <v>68</v>
      </c>
      <c r="E2" s="4" t="s">
        <v>69</v>
      </c>
      <c r="F2" s="4" t="s">
        <v>70</v>
      </c>
      <c r="G2" s="4" t="s">
        <v>71</v>
      </c>
      <c r="H2" s="4" t="s">
        <v>26</v>
      </c>
      <c r="I2" s="4" t="s">
        <v>46</v>
      </c>
      <c r="J2" s="4" t="s">
        <v>35</v>
      </c>
      <c r="K2" s="4" t="s">
        <v>52</v>
      </c>
      <c r="L2" s="4" t="s">
        <v>72</v>
      </c>
      <c r="M2" s="4" t="s">
        <v>55</v>
      </c>
      <c r="N2" s="4" t="s">
        <v>73</v>
      </c>
      <c r="O2" s="4" t="s">
        <v>58</v>
      </c>
      <c r="P2" s="4" t="s">
        <v>74</v>
      </c>
      <c r="Q2" s="4" t="s">
        <v>60</v>
      </c>
      <c r="R2" s="4" t="s">
        <v>61</v>
      </c>
      <c r="S2" s="4" t="s">
        <v>75</v>
      </c>
      <c r="T2" s="4" t="s">
        <v>76</v>
      </c>
      <c r="U2" s="4" t="s">
        <v>77</v>
      </c>
      <c r="V2" s="4" t="s">
        <v>78</v>
      </c>
      <c r="W2" s="4" t="s">
        <v>56</v>
      </c>
    </row>
    <row r="3" spans="1:23" x14ac:dyDescent="0.3">
      <c r="A3" s="9" t="s">
        <v>44</v>
      </c>
      <c r="B3" s="56" t="s">
        <v>79</v>
      </c>
      <c r="C3" s="9" t="s">
        <v>80</v>
      </c>
      <c r="D3" s="57" t="s">
        <v>49</v>
      </c>
      <c r="E3" s="45" t="s">
        <v>81</v>
      </c>
      <c r="F3" s="18">
        <v>45658</v>
      </c>
      <c r="G3" s="18">
        <v>45900</v>
      </c>
      <c r="H3" s="9" t="s">
        <v>82</v>
      </c>
      <c r="I3" s="38">
        <f>IF($A3="","",SUMIFS(Budsjett!$F$3:$F$2000,Budsjett!$A$3:$A$2000,$A3))</f>
        <v>1148200</v>
      </c>
      <c r="J3" s="38">
        <f>IF($A3="","",SUMIFS(Kostnader!$I$3:$I$3000,Kostnader!$B$3:$B$3000,$A3))</f>
        <v>1138971</v>
      </c>
      <c r="K3" s="38">
        <f t="shared" ref="K3:K34" si="0">IF($A3="","",I3-J3)</f>
        <v>9229</v>
      </c>
      <c r="L3" s="46">
        <f t="shared" ref="L3:L34" si="1">IF($A3="","",IF(I3=0,"",K3/I3))</f>
        <v>8.0377982929803176E-3</v>
      </c>
      <c r="M3" s="38">
        <f>IF($A3="","",SUMIFS(Fakturering!$F$3:$F$1000,Fakturering!$B$3:$B$1000,$A3))</f>
        <v>1400000</v>
      </c>
      <c r="N3" s="38">
        <f ca="1">IF($A3="","",SUMIFS(Fakturering!$M$3:$M$1000,Fakturering!$B$3:$B$1000,$A3))</f>
        <v>340000</v>
      </c>
      <c r="O3" s="38">
        <f t="shared" ref="O3:O34" si="2">IF($A3="","",M3-J3)</f>
        <v>261029</v>
      </c>
      <c r="P3" s="46">
        <f t="shared" ref="P3:P34" si="3">IF($A3="","",IF(M3=0,"",O3/M3))</f>
        <v>0.18644928571428571</v>
      </c>
      <c r="Q3" s="61">
        <v>1450000</v>
      </c>
      <c r="R3" s="46">
        <f t="shared" ref="R3:R34" si="4">IF($A3="","",IF($Q3=0,"",$M3/$Q3))</f>
        <v>0.96551724137931039</v>
      </c>
      <c r="S3" s="38">
        <f t="shared" ref="S3:S34" si="5">IF($A3="","",IF($Q3=0,"",$Q3-$M3))</f>
        <v>50000</v>
      </c>
      <c r="T3" s="24">
        <f>IF($A3="","",SUMIFS(Budsjett!$D$3:$D$2000,Budsjett!$A$3:$A$2000,$A3,Budsjett!$C$3:$C$2000,"Timer"))</f>
        <v>1276</v>
      </c>
      <c r="U3" s="24">
        <f>IF($A3="","",SUMIFS(Kostnader!$G$3:$G$3000,Kostnader!$B$3:$B$3000,$A3,Kostnader!$D$3:$D$3000,"Timer"))</f>
        <v>1298</v>
      </c>
      <c r="V3" s="24">
        <f t="shared" ref="V3:V34" si="6">IF($A3="","",T3-U3)</f>
        <v>-22</v>
      </c>
      <c r="W3" s="23">
        <f t="shared" ref="W3:W34" si="7">IF($A3="","",IF(U3=0,"",$M3/U3))</f>
        <v>1078.582434514638</v>
      </c>
    </row>
    <row r="4" spans="1:23" x14ac:dyDescent="0.3">
      <c r="A4" s="9" t="s">
        <v>83</v>
      </c>
      <c r="B4" s="16" t="s">
        <v>84</v>
      </c>
      <c r="C4" s="9" t="s">
        <v>85</v>
      </c>
      <c r="D4" s="44" t="s">
        <v>86</v>
      </c>
      <c r="E4" s="45" t="s">
        <v>87</v>
      </c>
      <c r="F4" s="18">
        <v>45689</v>
      </c>
      <c r="G4" s="18">
        <v>46006</v>
      </c>
      <c r="H4" s="9" t="s">
        <v>82</v>
      </c>
      <c r="I4" s="38">
        <f>IF($A4="","",SUMIFS(Budsjett!$F$3:$F$2000,Budsjett!$A$3:$A$2000,$A4))</f>
        <v>1716800</v>
      </c>
      <c r="J4" s="38">
        <f>IF($A4="","",SUMIFS(Kostnader!$I$3:$I$3000,Kostnader!$B$3:$B$3000,$A4))</f>
        <v>1873537</v>
      </c>
      <c r="K4" s="38">
        <f t="shared" si="0"/>
        <v>-156737</v>
      </c>
      <c r="L4" s="46">
        <f t="shared" si="1"/>
        <v>-9.129601584342964E-2</v>
      </c>
      <c r="M4" s="38">
        <f>IF($A4="","",SUMIFS(Fakturering!$F$3:$F$1000,Fakturering!$B$3:$B$1000,$A4))</f>
        <v>2150000</v>
      </c>
      <c r="N4" s="38">
        <f ca="1">IF($A4="","",SUMIFS(Fakturering!$M$3:$M$1000,Fakturering!$B$3:$B$1000,$A4))</f>
        <v>700000</v>
      </c>
      <c r="O4" s="38">
        <f t="shared" si="2"/>
        <v>276463</v>
      </c>
      <c r="P4" s="46">
        <f t="shared" si="3"/>
        <v>0.12858744186046511</v>
      </c>
      <c r="Q4" s="61">
        <v>2300000</v>
      </c>
      <c r="R4" s="46">
        <f t="shared" si="4"/>
        <v>0.93478260869565222</v>
      </c>
      <c r="S4" s="38">
        <f t="shared" si="5"/>
        <v>150000</v>
      </c>
      <c r="T4" s="24">
        <f>IF($A4="","",SUMIFS(Budsjett!$D$3:$D$2000,Budsjett!$A$3:$A$2000,$A4,Budsjett!$C$3:$C$2000,"Timer"))</f>
        <v>1816</v>
      </c>
      <c r="U4" s="24">
        <f>IF($A4="","",SUMIFS(Kostnader!$G$3:$G$3000,Kostnader!$B$3:$B$3000,$A4,Kostnader!$D$3:$D$3000,"Timer"))</f>
        <v>1890</v>
      </c>
      <c r="V4" s="24">
        <f t="shared" si="6"/>
        <v>-74</v>
      </c>
      <c r="W4" s="23">
        <f t="shared" si="7"/>
        <v>1137.5661375661375</v>
      </c>
    </row>
    <row r="5" spans="1:23" x14ac:dyDescent="0.3">
      <c r="A5" s="9" t="s">
        <v>88</v>
      </c>
      <c r="B5" s="16" t="s">
        <v>89</v>
      </c>
      <c r="C5" s="9" t="s">
        <v>90</v>
      </c>
      <c r="D5" s="44" t="s">
        <v>91</v>
      </c>
      <c r="E5" s="45" t="s">
        <v>92</v>
      </c>
      <c r="F5" s="18">
        <v>45536</v>
      </c>
      <c r="G5" s="18">
        <v>45747</v>
      </c>
      <c r="H5" s="9" t="s">
        <v>93</v>
      </c>
      <c r="I5" s="38">
        <f>IF($A5="","",SUMIFS(Budsjett!$F$3:$F$2000,Budsjett!$A$3:$A$2000,$A5))</f>
        <v>471600</v>
      </c>
      <c r="J5" s="38">
        <f>IF($A5="","",SUMIFS(Kostnader!$I$3:$I$3000,Kostnader!$B$3:$B$3000,$A5))</f>
        <v>430950</v>
      </c>
      <c r="K5" s="38">
        <f t="shared" si="0"/>
        <v>40650</v>
      </c>
      <c r="L5" s="46">
        <f t="shared" si="1"/>
        <v>8.6195928753180662E-2</v>
      </c>
      <c r="M5" s="38">
        <f>IF($A5="","",SUMIFS(Fakturering!$F$3:$F$1000,Fakturering!$B$3:$B$1000,$A5))</f>
        <v>520000</v>
      </c>
      <c r="N5" s="38">
        <f>IF($A5="","",SUMIFS(Fakturering!$M$3:$M$1000,Fakturering!$B$3:$B$1000,$A5))</f>
        <v>0</v>
      </c>
      <c r="O5" s="38">
        <f t="shared" si="2"/>
        <v>89050</v>
      </c>
      <c r="P5" s="46">
        <f t="shared" si="3"/>
        <v>0.17125000000000001</v>
      </c>
      <c r="Q5" s="61">
        <v>520000</v>
      </c>
      <c r="R5" s="46">
        <f t="shared" si="4"/>
        <v>1</v>
      </c>
      <c r="S5" s="38">
        <f t="shared" si="5"/>
        <v>0</v>
      </c>
      <c r="T5" s="24">
        <f>IF($A5="","",SUMIFS(Budsjett!$D$3:$D$2000,Budsjett!$A$3:$A$2000,$A5,Budsjett!$C$3:$C$2000,"Timer"))</f>
        <v>496</v>
      </c>
      <c r="U5" s="24">
        <f>IF($A5="","",SUMIFS(Kostnader!$G$3:$G$3000,Kostnader!$B$3:$B$3000,$A5,Kostnader!$D$3:$D$3000,"Timer"))</f>
        <v>507</v>
      </c>
      <c r="V5" s="24">
        <f t="shared" si="6"/>
        <v>-11</v>
      </c>
      <c r="W5" s="23">
        <f t="shared" si="7"/>
        <v>1025.6410256410256</v>
      </c>
    </row>
    <row r="6" spans="1:23" x14ac:dyDescent="0.3">
      <c r="A6" s="9" t="s">
        <v>94</v>
      </c>
      <c r="B6" s="16" t="s">
        <v>95</v>
      </c>
      <c r="C6" s="9" t="s">
        <v>96</v>
      </c>
      <c r="D6" s="44" t="s">
        <v>97</v>
      </c>
      <c r="E6" s="45" t="s">
        <v>98</v>
      </c>
      <c r="F6" s="18">
        <v>45717</v>
      </c>
      <c r="G6" s="18">
        <v>45961</v>
      </c>
      <c r="H6" s="9" t="s">
        <v>82</v>
      </c>
      <c r="I6" s="38">
        <f>IF($A6="","",SUMIFS(Budsjett!$F$3:$F$2000,Budsjett!$A$3:$A$2000,$A6))</f>
        <v>1206150</v>
      </c>
      <c r="J6" s="38">
        <f>IF($A6="","",SUMIFS(Kostnader!$I$3:$I$3000,Kostnader!$B$3:$B$3000,$A6))</f>
        <v>1237332</v>
      </c>
      <c r="K6" s="38">
        <f t="shared" si="0"/>
        <v>-31182</v>
      </c>
      <c r="L6" s="46">
        <f t="shared" si="1"/>
        <v>-2.585250590722547E-2</v>
      </c>
      <c r="M6" s="38">
        <f>IF($A6="","",SUMIFS(Fakturering!$F$3:$F$1000,Fakturering!$B$3:$B$1000,$A6))</f>
        <v>1550000</v>
      </c>
      <c r="N6" s="38">
        <f ca="1">IF($A6="","",SUMIFS(Fakturering!$M$3:$M$1000,Fakturering!$B$3:$B$1000,$A6))</f>
        <v>550000</v>
      </c>
      <c r="O6" s="38">
        <f t="shared" si="2"/>
        <v>312668</v>
      </c>
      <c r="P6" s="46">
        <f t="shared" si="3"/>
        <v>0.20172129032258065</v>
      </c>
      <c r="Q6" s="61">
        <v>1600000</v>
      </c>
      <c r="R6" s="46">
        <f t="shared" si="4"/>
        <v>0.96875</v>
      </c>
      <c r="S6" s="38">
        <f t="shared" si="5"/>
        <v>50000</v>
      </c>
      <c r="T6" s="24">
        <f>IF($A6="","",SUMIFS(Budsjett!$D$3:$D$2000,Budsjett!$A$3:$A$2000,$A6,Budsjett!$C$3:$C$2000,"Timer"))</f>
        <v>1263</v>
      </c>
      <c r="U6" s="24">
        <f>IF($A6="","",SUMIFS(Kostnader!$G$3:$G$3000,Kostnader!$B$3:$B$3000,$A6,Kostnader!$D$3:$D$3000,"Timer"))</f>
        <v>1310</v>
      </c>
      <c r="V6" s="24">
        <f t="shared" si="6"/>
        <v>-47</v>
      </c>
      <c r="W6" s="23">
        <f t="shared" si="7"/>
        <v>1183.206106870229</v>
      </c>
    </row>
    <row r="7" spans="1:23" x14ac:dyDescent="0.3">
      <c r="A7" s="9" t="s">
        <v>99</v>
      </c>
      <c r="B7" s="16" t="s">
        <v>100</v>
      </c>
      <c r="C7" s="9" t="s">
        <v>101</v>
      </c>
      <c r="D7" s="44" t="s">
        <v>102</v>
      </c>
      <c r="E7" s="45" t="s">
        <v>103</v>
      </c>
      <c r="F7" s="18">
        <v>45672</v>
      </c>
      <c r="G7" s="18">
        <v>45838</v>
      </c>
      <c r="H7" s="9" t="s">
        <v>82</v>
      </c>
      <c r="I7" s="38">
        <f>IF($A7="","",SUMIFS(Budsjett!$F$3:$F$2000,Budsjett!$A$3:$A$2000,$A7))</f>
        <v>567550</v>
      </c>
      <c r="J7" s="38">
        <f>IF($A7="","",SUMIFS(Kostnader!$I$3:$I$3000,Kostnader!$B$3:$B$3000,$A7))</f>
        <v>622734</v>
      </c>
      <c r="K7" s="38">
        <f t="shared" si="0"/>
        <v>-55184</v>
      </c>
      <c r="L7" s="46">
        <f t="shared" si="1"/>
        <v>-9.7231961941679143E-2</v>
      </c>
      <c r="M7" s="38">
        <f>IF($A7="","",SUMIFS(Fakturering!$F$3:$F$1000,Fakturering!$B$3:$B$1000,$A7))</f>
        <v>750000</v>
      </c>
      <c r="N7" s="38">
        <f>IF($A7="","",SUMIFS(Fakturering!$M$3:$M$1000,Fakturering!$B$3:$B$1000,$A7))</f>
        <v>0</v>
      </c>
      <c r="O7" s="38">
        <f t="shared" si="2"/>
        <v>127266</v>
      </c>
      <c r="P7" s="46">
        <f t="shared" si="3"/>
        <v>0.16968800000000001</v>
      </c>
      <c r="Q7" s="61">
        <v>750000</v>
      </c>
      <c r="R7" s="46">
        <f t="shared" si="4"/>
        <v>1</v>
      </c>
      <c r="S7" s="38">
        <f t="shared" si="5"/>
        <v>0</v>
      </c>
      <c r="T7" s="24">
        <f>IF($A7="","",SUMIFS(Budsjett!$D$3:$D$2000,Budsjett!$A$3:$A$2000,$A7,Budsjett!$C$3:$C$2000,"Timer"))</f>
        <v>583</v>
      </c>
      <c r="U7" s="24">
        <f>IF($A7="","",SUMIFS(Kostnader!$G$3:$G$3000,Kostnader!$B$3:$B$3000,$A7,Kostnader!$D$3:$D$3000,"Timer"))</f>
        <v>613</v>
      </c>
      <c r="V7" s="24">
        <f t="shared" si="6"/>
        <v>-30</v>
      </c>
      <c r="W7" s="23">
        <f t="shared" si="7"/>
        <v>1223.4910277324634</v>
      </c>
    </row>
    <row r="8" spans="1:23" x14ac:dyDescent="0.3">
      <c r="A8" s="9" t="s">
        <v>104</v>
      </c>
      <c r="B8" s="16" t="s">
        <v>105</v>
      </c>
      <c r="C8" s="9" t="s">
        <v>106</v>
      </c>
      <c r="D8" s="44" t="s">
        <v>107</v>
      </c>
      <c r="E8" s="45" t="s">
        <v>81</v>
      </c>
      <c r="F8" s="18">
        <v>45667</v>
      </c>
      <c r="G8" s="18">
        <v>45777</v>
      </c>
      <c r="H8" s="9" t="s">
        <v>108</v>
      </c>
      <c r="I8" s="38">
        <f>IF($A8="","",SUMIFS(Budsjett!$F$3:$F$2000,Budsjett!$A$3:$A$2000,$A8))</f>
        <v>332000</v>
      </c>
      <c r="J8" s="38">
        <f>IF($A8="","",SUMIFS(Kostnader!$I$3:$I$3000,Kostnader!$B$3:$B$3000,$A8))</f>
        <v>449378</v>
      </c>
      <c r="K8" s="38">
        <f t="shared" si="0"/>
        <v>-117378</v>
      </c>
      <c r="L8" s="46">
        <f t="shared" si="1"/>
        <v>-0.35354819277108435</v>
      </c>
      <c r="M8" s="38">
        <f>IF($A8="","",SUMIFS(Fakturering!$F$3:$F$1000,Fakturering!$B$3:$B$1000,$A8))</f>
        <v>350000</v>
      </c>
      <c r="N8" s="38">
        <f ca="1">IF($A8="","",SUMIFS(Fakturering!$M$3:$M$1000,Fakturering!$B$3:$B$1000,$A8))</f>
        <v>270000</v>
      </c>
      <c r="O8" s="38">
        <f t="shared" si="2"/>
        <v>-99378</v>
      </c>
      <c r="P8" s="46">
        <f t="shared" si="3"/>
        <v>-0.28393714285714283</v>
      </c>
      <c r="Q8" s="61">
        <v>400000</v>
      </c>
      <c r="R8" s="46">
        <f t="shared" si="4"/>
        <v>0.875</v>
      </c>
      <c r="S8" s="38">
        <f t="shared" si="5"/>
        <v>50000</v>
      </c>
      <c r="T8" s="24">
        <f>IF($A8="","",SUMIFS(Budsjett!$D$3:$D$2000,Budsjett!$A$3:$A$2000,$A8,Budsjett!$C$3:$C$2000,"Timer"))</f>
        <v>348</v>
      </c>
      <c r="U8" s="24">
        <f>IF($A8="","",SUMIFS(Kostnader!$G$3:$G$3000,Kostnader!$B$3:$B$3000,$A8,Kostnader!$D$3:$D$3000,"Timer"))</f>
        <v>369</v>
      </c>
      <c r="V8" s="24">
        <f t="shared" si="6"/>
        <v>-21</v>
      </c>
      <c r="W8" s="23">
        <f t="shared" si="7"/>
        <v>948.5094850948509</v>
      </c>
    </row>
    <row r="9" spans="1:23" x14ac:dyDescent="0.3">
      <c r="A9" s="20"/>
      <c r="B9" s="20"/>
      <c r="C9" s="20"/>
      <c r="D9" s="21" t="str">
        <f>IF(C9="","",VLOOKUP(C9,Kunder!$A$3:$B$500,2,FALSE))</f>
        <v/>
      </c>
      <c r="E9" s="20"/>
      <c r="F9" s="22"/>
      <c r="G9" s="22"/>
      <c r="H9" s="20"/>
      <c r="I9" s="6" t="str">
        <f>IF($A9="","",SUMIFS(Budsjett!$F$3:$F$2000,Budsjett!$A$3:$A$2000,$A9))</f>
        <v/>
      </c>
      <c r="J9" s="6" t="str">
        <f>IF($A9="","",SUMIFS(Kostnader!$I$3:$I$3000,Kostnader!$B$3:$B$3000,$A9))</f>
        <v/>
      </c>
      <c r="K9" s="6" t="str">
        <f t="shared" si="0"/>
        <v/>
      </c>
      <c r="L9" s="19" t="str">
        <f t="shared" si="1"/>
        <v/>
      </c>
      <c r="M9" s="6" t="str">
        <f>IF($A9="","",SUMIFS(Fakturering!$F$3:$F$1000,Fakturering!$B$3:$B$1000,$A9))</f>
        <v/>
      </c>
      <c r="N9" s="6" t="str">
        <f>IF($A9="","",SUMIFS(Fakturering!$M$3:$M$1000,Fakturering!$B$3:$B$1000,$A9))</f>
        <v/>
      </c>
      <c r="O9" s="6" t="str">
        <f t="shared" si="2"/>
        <v/>
      </c>
      <c r="P9" s="19" t="str">
        <f t="shared" si="3"/>
        <v/>
      </c>
      <c r="Q9" s="6"/>
      <c r="R9" s="19" t="str">
        <f t="shared" si="4"/>
        <v/>
      </c>
      <c r="S9" s="6" t="str">
        <f t="shared" si="5"/>
        <v/>
      </c>
      <c r="T9" s="58" t="str">
        <f>IF($A9="","",SUMIFS(Budsjett!$D$3:$D$2000,Budsjett!$A$3:$A$2000,$A9,Budsjett!$C$3:$C$2000,"Timer"))</f>
        <v/>
      </c>
      <c r="U9" s="58" t="str">
        <f>IF($A9="","",SUMIFS(Kostnader!$G$3:$G$3000,Kostnader!$B$3:$B$3000,$A9,Kostnader!$D$3:$D$3000,"Timer"))</f>
        <v/>
      </c>
      <c r="V9" s="58" t="str">
        <f t="shared" si="6"/>
        <v/>
      </c>
      <c r="W9" s="59" t="str">
        <f t="shared" si="7"/>
        <v/>
      </c>
    </row>
    <row r="10" spans="1:23" x14ac:dyDescent="0.3">
      <c r="A10" s="20"/>
      <c r="B10" s="20"/>
      <c r="C10" s="20"/>
      <c r="D10" s="21" t="str">
        <f>IF(C10="","",VLOOKUP(C10,Kunder!$A$3:$B$500,2,FALSE))</f>
        <v/>
      </c>
      <c r="E10" s="20"/>
      <c r="F10" s="22"/>
      <c r="G10" s="22"/>
      <c r="H10" s="20"/>
      <c r="I10" s="6" t="str">
        <f>IF($A10="","",SUMIFS(Budsjett!$F$3:$F$2000,Budsjett!$A$3:$A$2000,$A10))</f>
        <v/>
      </c>
      <c r="J10" s="6" t="str">
        <f>IF($A10="","",SUMIFS(Kostnader!$I$3:$I$3000,Kostnader!$B$3:$B$3000,$A10))</f>
        <v/>
      </c>
      <c r="K10" s="6" t="str">
        <f t="shared" si="0"/>
        <v/>
      </c>
      <c r="L10" s="19" t="str">
        <f t="shared" si="1"/>
        <v/>
      </c>
      <c r="M10" s="6" t="str">
        <f>IF($A10="","",SUMIFS(Fakturering!$F$3:$F$1000,Fakturering!$B$3:$B$1000,$A10))</f>
        <v/>
      </c>
      <c r="N10" s="6" t="str">
        <f>IF($A10="","",SUMIFS(Fakturering!$M$3:$M$1000,Fakturering!$B$3:$B$1000,$A10))</f>
        <v/>
      </c>
      <c r="O10" s="6" t="str">
        <f t="shared" si="2"/>
        <v/>
      </c>
      <c r="P10" s="19" t="str">
        <f t="shared" si="3"/>
        <v/>
      </c>
      <c r="Q10" s="6"/>
      <c r="R10" s="19" t="str">
        <f t="shared" si="4"/>
        <v/>
      </c>
      <c r="S10" s="6" t="str">
        <f t="shared" si="5"/>
        <v/>
      </c>
      <c r="T10" s="58" t="str">
        <f>IF($A10="","",SUMIFS(Budsjett!$D$3:$D$2000,Budsjett!$A$3:$A$2000,$A10,Budsjett!$C$3:$C$2000,"Timer"))</f>
        <v/>
      </c>
      <c r="U10" s="58" t="str">
        <f>IF($A10="","",SUMIFS(Kostnader!$G$3:$G$3000,Kostnader!$B$3:$B$3000,$A10,Kostnader!$D$3:$D$3000,"Timer"))</f>
        <v/>
      </c>
      <c r="V10" s="58" t="str">
        <f t="shared" si="6"/>
        <v/>
      </c>
      <c r="W10" s="59" t="str">
        <f t="shared" si="7"/>
        <v/>
      </c>
    </row>
    <row r="11" spans="1:23" x14ac:dyDescent="0.3">
      <c r="A11" s="20"/>
      <c r="B11" s="20"/>
      <c r="C11" s="20"/>
      <c r="D11" s="21" t="str">
        <f>IF(C11="","",VLOOKUP(C11,Kunder!$A$3:$B$500,2,FALSE))</f>
        <v/>
      </c>
      <c r="E11" s="20"/>
      <c r="F11" s="22"/>
      <c r="G11" s="22"/>
      <c r="H11" s="20"/>
      <c r="I11" s="6" t="str">
        <f>IF($A11="","",SUMIFS(Budsjett!$F$3:$F$2000,Budsjett!$A$3:$A$2000,$A11))</f>
        <v/>
      </c>
      <c r="J11" s="6" t="str">
        <f>IF($A11="","",SUMIFS(Kostnader!$I$3:$I$3000,Kostnader!$B$3:$B$3000,$A11))</f>
        <v/>
      </c>
      <c r="K11" s="6" t="str">
        <f t="shared" si="0"/>
        <v/>
      </c>
      <c r="L11" s="19" t="str">
        <f t="shared" si="1"/>
        <v/>
      </c>
      <c r="M11" s="6" t="str">
        <f>IF($A11="","",SUMIFS(Fakturering!$F$3:$F$1000,Fakturering!$B$3:$B$1000,$A11))</f>
        <v/>
      </c>
      <c r="N11" s="6" t="str">
        <f>IF($A11="","",SUMIFS(Fakturering!$M$3:$M$1000,Fakturering!$B$3:$B$1000,$A11))</f>
        <v/>
      </c>
      <c r="O11" s="6" t="str">
        <f t="shared" si="2"/>
        <v/>
      </c>
      <c r="P11" s="19" t="str">
        <f t="shared" si="3"/>
        <v/>
      </c>
      <c r="Q11" s="6"/>
      <c r="R11" s="19" t="str">
        <f t="shared" si="4"/>
        <v/>
      </c>
      <c r="S11" s="6" t="str">
        <f t="shared" si="5"/>
        <v/>
      </c>
      <c r="T11" s="58" t="str">
        <f>IF($A11="","",SUMIFS(Budsjett!$D$3:$D$2000,Budsjett!$A$3:$A$2000,$A11,Budsjett!$C$3:$C$2000,"Timer"))</f>
        <v/>
      </c>
      <c r="U11" s="58" t="str">
        <f>IF($A11="","",SUMIFS(Kostnader!$G$3:$G$3000,Kostnader!$B$3:$B$3000,$A11,Kostnader!$D$3:$D$3000,"Timer"))</f>
        <v/>
      </c>
      <c r="V11" s="58" t="str">
        <f t="shared" si="6"/>
        <v/>
      </c>
      <c r="W11" s="59" t="str">
        <f t="shared" si="7"/>
        <v/>
      </c>
    </row>
    <row r="12" spans="1:23" x14ac:dyDescent="0.3">
      <c r="A12" s="20"/>
      <c r="B12" s="20"/>
      <c r="C12" s="20"/>
      <c r="D12" s="21" t="str">
        <f>IF(C12="","",VLOOKUP(C12,Kunder!$A$3:$B$500,2,FALSE))</f>
        <v/>
      </c>
      <c r="E12" s="20"/>
      <c r="F12" s="22"/>
      <c r="G12" s="22"/>
      <c r="H12" s="20"/>
      <c r="I12" s="6" t="str">
        <f>IF($A12="","",SUMIFS(Budsjett!$F$3:$F$2000,Budsjett!$A$3:$A$2000,$A12))</f>
        <v/>
      </c>
      <c r="J12" s="6" t="str">
        <f>IF($A12="","",SUMIFS(Kostnader!$I$3:$I$3000,Kostnader!$B$3:$B$3000,$A12))</f>
        <v/>
      </c>
      <c r="K12" s="6" t="str">
        <f t="shared" si="0"/>
        <v/>
      </c>
      <c r="L12" s="19" t="str">
        <f t="shared" si="1"/>
        <v/>
      </c>
      <c r="M12" s="6" t="str">
        <f>IF($A12="","",SUMIFS(Fakturering!$F$3:$F$1000,Fakturering!$B$3:$B$1000,$A12))</f>
        <v/>
      </c>
      <c r="N12" s="6" t="str">
        <f>IF($A12="","",SUMIFS(Fakturering!$M$3:$M$1000,Fakturering!$B$3:$B$1000,$A12))</f>
        <v/>
      </c>
      <c r="O12" s="6" t="str">
        <f t="shared" si="2"/>
        <v/>
      </c>
      <c r="P12" s="19" t="str">
        <f t="shared" si="3"/>
        <v/>
      </c>
      <c r="Q12" s="6"/>
      <c r="R12" s="19" t="str">
        <f t="shared" si="4"/>
        <v/>
      </c>
      <c r="S12" s="6" t="str">
        <f t="shared" si="5"/>
        <v/>
      </c>
      <c r="T12" s="58" t="str">
        <f>IF($A12="","",SUMIFS(Budsjett!$D$3:$D$2000,Budsjett!$A$3:$A$2000,$A12,Budsjett!$C$3:$C$2000,"Timer"))</f>
        <v/>
      </c>
      <c r="U12" s="58" t="str">
        <f>IF($A12="","",SUMIFS(Kostnader!$G$3:$G$3000,Kostnader!$B$3:$B$3000,$A12,Kostnader!$D$3:$D$3000,"Timer"))</f>
        <v/>
      </c>
      <c r="V12" s="58" t="str">
        <f t="shared" si="6"/>
        <v/>
      </c>
      <c r="W12" s="59" t="str">
        <f t="shared" si="7"/>
        <v/>
      </c>
    </row>
    <row r="13" spans="1:23" x14ac:dyDescent="0.3">
      <c r="A13" s="20"/>
      <c r="B13" s="20"/>
      <c r="C13" s="20"/>
      <c r="D13" s="21" t="str">
        <f>IF(C13="","",VLOOKUP(C13,Kunder!$A$3:$B$500,2,FALSE))</f>
        <v/>
      </c>
      <c r="E13" s="20"/>
      <c r="F13" s="22"/>
      <c r="G13" s="22"/>
      <c r="H13" s="20"/>
      <c r="I13" s="6" t="str">
        <f>IF($A13="","",SUMIFS(Budsjett!$F$3:$F$2000,Budsjett!$A$3:$A$2000,$A13))</f>
        <v/>
      </c>
      <c r="J13" s="6" t="str">
        <f>IF($A13="","",SUMIFS(Kostnader!$I$3:$I$3000,Kostnader!$B$3:$B$3000,$A13))</f>
        <v/>
      </c>
      <c r="K13" s="6" t="str">
        <f t="shared" si="0"/>
        <v/>
      </c>
      <c r="L13" s="19" t="str">
        <f t="shared" si="1"/>
        <v/>
      </c>
      <c r="M13" s="6" t="str">
        <f>IF($A13="","",SUMIFS(Fakturering!$F$3:$F$1000,Fakturering!$B$3:$B$1000,$A13))</f>
        <v/>
      </c>
      <c r="N13" s="6" t="str">
        <f>IF($A13="","",SUMIFS(Fakturering!$M$3:$M$1000,Fakturering!$B$3:$B$1000,$A13))</f>
        <v/>
      </c>
      <c r="O13" s="6" t="str">
        <f t="shared" si="2"/>
        <v/>
      </c>
      <c r="P13" s="19" t="str">
        <f t="shared" si="3"/>
        <v/>
      </c>
      <c r="Q13" s="6"/>
      <c r="R13" s="19" t="str">
        <f t="shared" si="4"/>
        <v/>
      </c>
      <c r="S13" s="6" t="str">
        <f t="shared" si="5"/>
        <v/>
      </c>
      <c r="T13" s="58" t="str">
        <f>IF($A13="","",SUMIFS(Budsjett!$D$3:$D$2000,Budsjett!$A$3:$A$2000,$A13,Budsjett!$C$3:$C$2000,"Timer"))</f>
        <v/>
      </c>
      <c r="U13" s="58" t="str">
        <f>IF($A13="","",SUMIFS(Kostnader!$G$3:$G$3000,Kostnader!$B$3:$B$3000,$A13,Kostnader!$D$3:$D$3000,"Timer"))</f>
        <v/>
      </c>
      <c r="V13" s="58" t="str">
        <f t="shared" si="6"/>
        <v/>
      </c>
      <c r="W13" s="59" t="str">
        <f t="shared" si="7"/>
        <v/>
      </c>
    </row>
    <row r="14" spans="1:23" x14ac:dyDescent="0.3">
      <c r="A14" s="20"/>
      <c r="B14" s="20"/>
      <c r="C14" s="20"/>
      <c r="D14" s="21" t="str">
        <f>IF(C14="","",VLOOKUP(C14,Kunder!$A$3:$B$500,2,FALSE))</f>
        <v/>
      </c>
      <c r="E14" s="20"/>
      <c r="F14" s="22"/>
      <c r="G14" s="22"/>
      <c r="H14" s="20"/>
      <c r="I14" s="6" t="str">
        <f>IF($A14="","",SUMIFS(Budsjett!$F$3:$F$2000,Budsjett!$A$3:$A$2000,$A14))</f>
        <v/>
      </c>
      <c r="J14" s="6" t="str">
        <f>IF($A14="","",SUMIFS(Kostnader!$I$3:$I$3000,Kostnader!$B$3:$B$3000,$A14))</f>
        <v/>
      </c>
      <c r="K14" s="6" t="str">
        <f t="shared" si="0"/>
        <v/>
      </c>
      <c r="L14" s="19" t="str">
        <f t="shared" si="1"/>
        <v/>
      </c>
      <c r="M14" s="6" t="str">
        <f>IF($A14="","",SUMIFS(Fakturering!$F$3:$F$1000,Fakturering!$B$3:$B$1000,$A14))</f>
        <v/>
      </c>
      <c r="N14" s="6" t="str">
        <f>IF($A14="","",SUMIFS(Fakturering!$M$3:$M$1000,Fakturering!$B$3:$B$1000,$A14))</f>
        <v/>
      </c>
      <c r="O14" s="6" t="str">
        <f t="shared" si="2"/>
        <v/>
      </c>
      <c r="P14" s="19" t="str">
        <f t="shared" si="3"/>
        <v/>
      </c>
      <c r="Q14" s="6"/>
      <c r="R14" s="19" t="str">
        <f t="shared" si="4"/>
        <v/>
      </c>
      <c r="S14" s="6" t="str">
        <f t="shared" si="5"/>
        <v/>
      </c>
      <c r="T14" s="58" t="str">
        <f>IF($A14="","",SUMIFS(Budsjett!$D$3:$D$2000,Budsjett!$A$3:$A$2000,$A14,Budsjett!$C$3:$C$2000,"Timer"))</f>
        <v/>
      </c>
      <c r="U14" s="58" t="str">
        <f>IF($A14="","",SUMIFS(Kostnader!$G$3:$G$3000,Kostnader!$B$3:$B$3000,$A14,Kostnader!$D$3:$D$3000,"Timer"))</f>
        <v/>
      </c>
      <c r="V14" s="58" t="str">
        <f t="shared" si="6"/>
        <v/>
      </c>
      <c r="W14" s="59" t="str">
        <f t="shared" si="7"/>
        <v/>
      </c>
    </row>
    <row r="15" spans="1:23" x14ac:dyDescent="0.3">
      <c r="A15" s="20"/>
      <c r="B15" s="20"/>
      <c r="C15" s="20"/>
      <c r="D15" s="21" t="str">
        <f>IF(C15="","",VLOOKUP(C15,Kunder!$A$3:$B$500,2,FALSE))</f>
        <v/>
      </c>
      <c r="E15" s="20"/>
      <c r="F15" s="22"/>
      <c r="G15" s="22"/>
      <c r="H15" s="20"/>
      <c r="I15" s="6" t="str">
        <f>IF($A15="","",SUMIFS(Budsjett!$F$3:$F$2000,Budsjett!$A$3:$A$2000,$A15))</f>
        <v/>
      </c>
      <c r="J15" s="6" t="str">
        <f>IF($A15="","",SUMIFS(Kostnader!$I$3:$I$3000,Kostnader!$B$3:$B$3000,$A15))</f>
        <v/>
      </c>
      <c r="K15" s="6" t="str">
        <f t="shared" si="0"/>
        <v/>
      </c>
      <c r="L15" s="19" t="str">
        <f t="shared" si="1"/>
        <v/>
      </c>
      <c r="M15" s="6" t="str">
        <f>IF($A15="","",SUMIFS(Fakturering!$F$3:$F$1000,Fakturering!$B$3:$B$1000,$A15))</f>
        <v/>
      </c>
      <c r="N15" s="6" t="str">
        <f>IF($A15="","",SUMIFS(Fakturering!$M$3:$M$1000,Fakturering!$B$3:$B$1000,$A15))</f>
        <v/>
      </c>
      <c r="O15" s="6" t="str">
        <f t="shared" si="2"/>
        <v/>
      </c>
      <c r="P15" s="19" t="str">
        <f t="shared" si="3"/>
        <v/>
      </c>
      <c r="Q15" s="6"/>
      <c r="R15" s="19" t="str">
        <f t="shared" si="4"/>
        <v/>
      </c>
      <c r="S15" s="6" t="str">
        <f t="shared" si="5"/>
        <v/>
      </c>
      <c r="T15" s="58" t="str">
        <f>IF($A15="","",SUMIFS(Budsjett!$D$3:$D$2000,Budsjett!$A$3:$A$2000,$A15,Budsjett!$C$3:$C$2000,"Timer"))</f>
        <v/>
      </c>
      <c r="U15" s="58" t="str">
        <f>IF($A15="","",SUMIFS(Kostnader!$G$3:$G$3000,Kostnader!$B$3:$B$3000,$A15,Kostnader!$D$3:$D$3000,"Timer"))</f>
        <v/>
      </c>
      <c r="V15" s="58" t="str">
        <f t="shared" si="6"/>
        <v/>
      </c>
      <c r="W15" s="59" t="str">
        <f t="shared" si="7"/>
        <v/>
      </c>
    </row>
    <row r="16" spans="1:23" x14ac:dyDescent="0.3">
      <c r="A16" s="20"/>
      <c r="B16" s="20"/>
      <c r="C16" s="20"/>
      <c r="D16" s="21" t="str">
        <f>IF(C16="","",VLOOKUP(C16,Kunder!$A$3:$B$500,2,FALSE))</f>
        <v/>
      </c>
      <c r="E16" s="20"/>
      <c r="F16" s="22"/>
      <c r="G16" s="22"/>
      <c r="H16" s="20"/>
      <c r="I16" s="6" t="str">
        <f>IF($A16="","",SUMIFS(Budsjett!$F$3:$F$2000,Budsjett!$A$3:$A$2000,$A16))</f>
        <v/>
      </c>
      <c r="J16" s="6" t="str">
        <f>IF($A16="","",SUMIFS(Kostnader!$I$3:$I$3000,Kostnader!$B$3:$B$3000,$A16))</f>
        <v/>
      </c>
      <c r="K16" s="6" t="str">
        <f t="shared" si="0"/>
        <v/>
      </c>
      <c r="L16" s="19" t="str">
        <f t="shared" si="1"/>
        <v/>
      </c>
      <c r="M16" s="6" t="str">
        <f>IF($A16="","",SUMIFS(Fakturering!$F$3:$F$1000,Fakturering!$B$3:$B$1000,$A16))</f>
        <v/>
      </c>
      <c r="N16" s="6" t="str">
        <f>IF($A16="","",SUMIFS(Fakturering!$M$3:$M$1000,Fakturering!$B$3:$B$1000,$A16))</f>
        <v/>
      </c>
      <c r="O16" s="6" t="str">
        <f t="shared" si="2"/>
        <v/>
      </c>
      <c r="P16" s="19" t="str">
        <f t="shared" si="3"/>
        <v/>
      </c>
      <c r="Q16" s="6"/>
      <c r="R16" s="19" t="str">
        <f t="shared" si="4"/>
        <v/>
      </c>
      <c r="S16" s="6" t="str">
        <f t="shared" si="5"/>
        <v/>
      </c>
      <c r="T16" s="58" t="str">
        <f>IF($A16="","",SUMIFS(Budsjett!$D$3:$D$2000,Budsjett!$A$3:$A$2000,$A16,Budsjett!$C$3:$C$2000,"Timer"))</f>
        <v/>
      </c>
      <c r="U16" s="58" t="str">
        <f>IF($A16="","",SUMIFS(Kostnader!$G$3:$G$3000,Kostnader!$B$3:$B$3000,$A16,Kostnader!$D$3:$D$3000,"Timer"))</f>
        <v/>
      </c>
      <c r="V16" s="58" t="str">
        <f t="shared" si="6"/>
        <v/>
      </c>
      <c r="W16" s="59" t="str">
        <f t="shared" si="7"/>
        <v/>
      </c>
    </row>
    <row r="17" spans="1:23" x14ac:dyDescent="0.3">
      <c r="A17" s="20"/>
      <c r="B17" s="20"/>
      <c r="C17" s="20"/>
      <c r="D17" s="21" t="str">
        <f>IF(C17="","",VLOOKUP(C17,Kunder!$A$3:$B$500,2,FALSE))</f>
        <v/>
      </c>
      <c r="E17" s="20"/>
      <c r="F17" s="22"/>
      <c r="G17" s="22"/>
      <c r="H17" s="20"/>
      <c r="I17" s="6" t="str">
        <f>IF($A17="","",SUMIFS(Budsjett!$F$3:$F$2000,Budsjett!$A$3:$A$2000,$A17))</f>
        <v/>
      </c>
      <c r="J17" s="6" t="str">
        <f>IF($A17="","",SUMIFS(Kostnader!$I$3:$I$3000,Kostnader!$B$3:$B$3000,$A17))</f>
        <v/>
      </c>
      <c r="K17" s="6" t="str">
        <f t="shared" si="0"/>
        <v/>
      </c>
      <c r="L17" s="19" t="str">
        <f t="shared" si="1"/>
        <v/>
      </c>
      <c r="M17" s="6" t="str">
        <f>IF($A17="","",SUMIFS(Fakturering!$F$3:$F$1000,Fakturering!$B$3:$B$1000,$A17))</f>
        <v/>
      </c>
      <c r="N17" s="6" t="str">
        <f>IF($A17="","",SUMIFS(Fakturering!$M$3:$M$1000,Fakturering!$B$3:$B$1000,$A17))</f>
        <v/>
      </c>
      <c r="O17" s="6" t="str">
        <f t="shared" si="2"/>
        <v/>
      </c>
      <c r="P17" s="19" t="str">
        <f t="shared" si="3"/>
        <v/>
      </c>
      <c r="Q17" s="6"/>
      <c r="R17" s="19" t="str">
        <f t="shared" si="4"/>
        <v/>
      </c>
      <c r="S17" s="6" t="str">
        <f t="shared" si="5"/>
        <v/>
      </c>
      <c r="T17" s="58" t="str">
        <f>IF($A17="","",SUMIFS(Budsjett!$D$3:$D$2000,Budsjett!$A$3:$A$2000,$A17,Budsjett!$C$3:$C$2000,"Timer"))</f>
        <v/>
      </c>
      <c r="U17" s="58" t="str">
        <f>IF($A17="","",SUMIFS(Kostnader!$G$3:$G$3000,Kostnader!$B$3:$B$3000,$A17,Kostnader!$D$3:$D$3000,"Timer"))</f>
        <v/>
      </c>
      <c r="V17" s="58" t="str">
        <f t="shared" si="6"/>
        <v/>
      </c>
      <c r="W17" s="59" t="str">
        <f t="shared" si="7"/>
        <v/>
      </c>
    </row>
    <row r="18" spans="1:23" x14ac:dyDescent="0.3">
      <c r="A18" s="20"/>
      <c r="B18" s="20"/>
      <c r="C18" s="20"/>
      <c r="D18" s="21" t="str">
        <f>IF(C18="","",VLOOKUP(C18,Kunder!$A$3:$B$500,2,FALSE))</f>
        <v/>
      </c>
      <c r="E18" s="20"/>
      <c r="F18" s="22"/>
      <c r="G18" s="22"/>
      <c r="H18" s="20"/>
      <c r="I18" s="6" t="str">
        <f>IF($A18="","",SUMIFS(Budsjett!$F$3:$F$2000,Budsjett!$A$3:$A$2000,$A18))</f>
        <v/>
      </c>
      <c r="J18" s="6" t="str">
        <f>IF($A18="","",SUMIFS(Kostnader!$I$3:$I$3000,Kostnader!$B$3:$B$3000,$A18))</f>
        <v/>
      </c>
      <c r="K18" s="6" t="str">
        <f t="shared" si="0"/>
        <v/>
      </c>
      <c r="L18" s="19" t="str">
        <f t="shared" si="1"/>
        <v/>
      </c>
      <c r="M18" s="6" t="str">
        <f>IF($A18="","",SUMIFS(Fakturering!$F$3:$F$1000,Fakturering!$B$3:$B$1000,$A18))</f>
        <v/>
      </c>
      <c r="N18" s="6" t="str">
        <f>IF($A18="","",SUMIFS(Fakturering!$M$3:$M$1000,Fakturering!$B$3:$B$1000,$A18))</f>
        <v/>
      </c>
      <c r="O18" s="6" t="str">
        <f t="shared" si="2"/>
        <v/>
      </c>
      <c r="P18" s="19" t="str">
        <f t="shared" si="3"/>
        <v/>
      </c>
      <c r="Q18" s="6"/>
      <c r="R18" s="19" t="str">
        <f t="shared" si="4"/>
        <v/>
      </c>
      <c r="S18" s="6" t="str">
        <f t="shared" si="5"/>
        <v/>
      </c>
      <c r="T18" s="58" t="str">
        <f>IF($A18="","",SUMIFS(Budsjett!$D$3:$D$2000,Budsjett!$A$3:$A$2000,$A18,Budsjett!$C$3:$C$2000,"Timer"))</f>
        <v/>
      </c>
      <c r="U18" s="58" t="str">
        <f>IF($A18="","",SUMIFS(Kostnader!$G$3:$G$3000,Kostnader!$B$3:$B$3000,$A18,Kostnader!$D$3:$D$3000,"Timer"))</f>
        <v/>
      </c>
      <c r="V18" s="58" t="str">
        <f t="shared" si="6"/>
        <v/>
      </c>
      <c r="W18" s="59" t="str">
        <f t="shared" si="7"/>
        <v/>
      </c>
    </row>
    <row r="19" spans="1:23" x14ac:dyDescent="0.3">
      <c r="A19" s="20"/>
      <c r="B19" s="20"/>
      <c r="C19" s="20"/>
      <c r="D19" s="21" t="str">
        <f>IF(C19="","",VLOOKUP(C19,Kunder!$A$3:$B$500,2,FALSE))</f>
        <v/>
      </c>
      <c r="E19" s="20"/>
      <c r="F19" s="22"/>
      <c r="G19" s="22"/>
      <c r="H19" s="20"/>
      <c r="I19" s="6" t="str">
        <f>IF($A19="","",SUMIFS(Budsjett!$F$3:$F$2000,Budsjett!$A$3:$A$2000,$A19))</f>
        <v/>
      </c>
      <c r="J19" s="6" t="str">
        <f>IF($A19="","",SUMIFS(Kostnader!$I$3:$I$3000,Kostnader!$B$3:$B$3000,$A19))</f>
        <v/>
      </c>
      <c r="K19" s="6" t="str">
        <f t="shared" si="0"/>
        <v/>
      </c>
      <c r="L19" s="19" t="str">
        <f t="shared" si="1"/>
        <v/>
      </c>
      <c r="M19" s="6" t="str">
        <f>IF($A19="","",SUMIFS(Fakturering!$F$3:$F$1000,Fakturering!$B$3:$B$1000,$A19))</f>
        <v/>
      </c>
      <c r="N19" s="6" t="str">
        <f>IF($A19="","",SUMIFS(Fakturering!$M$3:$M$1000,Fakturering!$B$3:$B$1000,$A19))</f>
        <v/>
      </c>
      <c r="O19" s="6" t="str">
        <f t="shared" si="2"/>
        <v/>
      </c>
      <c r="P19" s="19" t="str">
        <f t="shared" si="3"/>
        <v/>
      </c>
      <c r="Q19" s="6"/>
      <c r="R19" s="19" t="str">
        <f t="shared" si="4"/>
        <v/>
      </c>
      <c r="S19" s="6" t="str">
        <f t="shared" si="5"/>
        <v/>
      </c>
      <c r="T19" s="58" t="str">
        <f>IF($A19="","",SUMIFS(Budsjett!$D$3:$D$2000,Budsjett!$A$3:$A$2000,$A19,Budsjett!$C$3:$C$2000,"Timer"))</f>
        <v/>
      </c>
      <c r="U19" s="58" t="str">
        <f>IF($A19="","",SUMIFS(Kostnader!$G$3:$G$3000,Kostnader!$B$3:$B$3000,$A19,Kostnader!$D$3:$D$3000,"Timer"))</f>
        <v/>
      </c>
      <c r="V19" s="58" t="str">
        <f t="shared" si="6"/>
        <v/>
      </c>
      <c r="W19" s="59" t="str">
        <f t="shared" si="7"/>
        <v/>
      </c>
    </row>
    <row r="20" spans="1:23" x14ac:dyDescent="0.3">
      <c r="A20" s="20"/>
      <c r="B20" s="20"/>
      <c r="C20" s="20"/>
      <c r="D20" s="21" t="str">
        <f>IF(C20="","",VLOOKUP(C20,Kunder!$A$3:$B$500,2,FALSE))</f>
        <v/>
      </c>
      <c r="E20" s="20"/>
      <c r="F20" s="22"/>
      <c r="G20" s="22"/>
      <c r="H20" s="20"/>
      <c r="I20" s="6" t="str">
        <f>IF($A20="","",SUMIFS(Budsjett!$F$3:$F$2000,Budsjett!$A$3:$A$2000,$A20))</f>
        <v/>
      </c>
      <c r="J20" s="6" t="str">
        <f>IF($A20="","",SUMIFS(Kostnader!$I$3:$I$3000,Kostnader!$B$3:$B$3000,$A20))</f>
        <v/>
      </c>
      <c r="K20" s="6" t="str">
        <f t="shared" si="0"/>
        <v/>
      </c>
      <c r="L20" s="19" t="str">
        <f t="shared" si="1"/>
        <v/>
      </c>
      <c r="M20" s="6" t="str">
        <f>IF($A20="","",SUMIFS(Fakturering!$F$3:$F$1000,Fakturering!$B$3:$B$1000,$A20))</f>
        <v/>
      </c>
      <c r="N20" s="6" t="str">
        <f>IF($A20="","",SUMIFS(Fakturering!$M$3:$M$1000,Fakturering!$B$3:$B$1000,$A20))</f>
        <v/>
      </c>
      <c r="O20" s="6" t="str">
        <f t="shared" si="2"/>
        <v/>
      </c>
      <c r="P20" s="19" t="str">
        <f t="shared" si="3"/>
        <v/>
      </c>
      <c r="Q20" s="6"/>
      <c r="R20" s="19" t="str">
        <f t="shared" si="4"/>
        <v/>
      </c>
      <c r="S20" s="6" t="str">
        <f t="shared" si="5"/>
        <v/>
      </c>
      <c r="T20" s="58" t="str">
        <f>IF($A20="","",SUMIFS(Budsjett!$D$3:$D$2000,Budsjett!$A$3:$A$2000,$A20,Budsjett!$C$3:$C$2000,"Timer"))</f>
        <v/>
      </c>
      <c r="U20" s="58" t="str">
        <f>IF($A20="","",SUMIFS(Kostnader!$G$3:$G$3000,Kostnader!$B$3:$B$3000,$A20,Kostnader!$D$3:$D$3000,"Timer"))</f>
        <v/>
      </c>
      <c r="V20" s="58" t="str">
        <f t="shared" si="6"/>
        <v/>
      </c>
      <c r="W20" s="59" t="str">
        <f t="shared" si="7"/>
        <v/>
      </c>
    </row>
    <row r="21" spans="1:23" x14ac:dyDescent="0.3">
      <c r="A21" s="20"/>
      <c r="B21" s="20"/>
      <c r="C21" s="20"/>
      <c r="D21" s="21" t="str">
        <f>IF(C21="","",VLOOKUP(C21,Kunder!$A$3:$B$500,2,FALSE))</f>
        <v/>
      </c>
      <c r="E21" s="20"/>
      <c r="F21" s="22"/>
      <c r="G21" s="22"/>
      <c r="H21" s="20"/>
      <c r="I21" s="6" t="str">
        <f>IF($A21="","",SUMIFS(Budsjett!$F$3:$F$2000,Budsjett!$A$3:$A$2000,$A21))</f>
        <v/>
      </c>
      <c r="J21" s="6" t="str">
        <f>IF($A21="","",SUMIFS(Kostnader!$I$3:$I$3000,Kostnader!$B$3:$B$3000,$A21))</f>
        <v/>
      </c>
      <c r="K21" s="6" t="str">
        <f t="shared" si="0"/>
        <v/>
      </c>
      <c r="L21" s="19" t="str">
        <f t="shared" si="1"/>
        <v/>
      </c>
      <c r="M21" s="6" t="str">
        <f>IF($A21="","",SUMIFS(Fakturering!$F$3:$F$1000,Fakturering!$B$3:$B$1000,$A21))</f>
        <v/>
      </c>
      <c r="N21" s="6" t="str">
        <f>IF($A21="","",SUMIFS(Fakturering!$M$3:$M$1000,Fakturering!$B$3:$B$1000,$A21))</f>
        <v/>
      </c>
      <c r="O21" s="6" t="str">
        <f t="shared" si="2"/>
        <v/>
      </c>
      <c r="P21" s="19" t="str">
        <f t="shared" si="3"/>
        <v/>
      </c>
      <c r="Q21" s="6"/>
      <c r="R21" s="19" t="str">
        <f t="shared" si="4"/>
        <v/>
      </c>
      <c r="S21" s="6" t="str">
        <f t="shared" si="5"/>
        <v/>
      </c>
      <c r="T21" s="58" t="str">
        <f>IF($A21="","",SUMIFS(Budsjett!$D$3:$D$2000,Budsjett!$A$3:$A$2000,$A21,Budsjett!$C$3:$C$2000,"Timer"))</f>
        <v/>
      </c>
      <c r="U21" s="58" t="str">
        <f>IF($A21="","",SUMIFS(Kostnader!$G$3:$G$3000,Kostnader!$B$3:$B$3000,$A21,Kostnader!$D$3:$D$3000,"Timer"))</f>
        <v/>
      </c>
      <c r="V21" s="58" t="str">
        <f t="shared" si="6"/>
        <v/>
      </c>
      <c r="W21" s="59" t="str">
        <f t="shared" si="7"/>
        <v/>
      </c>
    </row>
    <row r="22" spans="1:23" x14ac:dyDescent="0.3">
      <c r="A22" s="20"/>
      <c r="B22" s="20"/>
      <c r="C22" s="20"/>
      <c r="D22" s="21" t="str">
        <f>IF(C22="","",VLOOKUP(C22,Kunder!$A$3:$B$500,2,FALSE))</f>
        <v/>
      </c>
      <c r="E22" s="20"/>
      <c r="F22" s="22"/>
      <c r="G22" s="22"/>
      <c r="H22" s="20"/>
      <c r="I22" s="6" t="str">
        <f>IF($A22="","",SUMIFS(Budsjett!$F$3:$F$2000,Budsjett!$A$3:$A$2000,$A22))</f>
        <v/>
      </c>
      <c r="J22" s="6" t="str">
        <f>IF($A22="","",SUMIFS(Kostnader!$I$3:$I$3000,Kostnader!$B$3:$B$3000,$A22))</f>
        <v/>
      </c>
      <c r="K22" s="6" t="str">
        <f t="shared" si="0"/>
        <v/>
      </c>
      <c r="L22" s="19" t="str">
        <f t="shared" si="1"/>
        <v/>
      </c>
      <c r="M22" s="6" t="str">
        <f>IF($A22="","",SUMIFS(Fakturering!$F$3:$F$1000,Fakturering!$B$3:$B$1000,$A22))</f>
        <v/>
      </c>
      <c r="N22" s="6" t="str">
        <f>IF($A22="","",SUMIFS(Fakturering!$M$3:$M$1000,Fakturering!$B$3:$B$1000,$A22))</f>
        <v/>
      </c>
      <c r="O22" s="6" t="str">
        <f t="shared" si="2"/>
        <v/>
      </c>
      <c r="P22" s="19" t="str">
        <f t="shared" si="3"/>
        <v/>
      </c>
      <c r="Q22" s="6"/>
      <c r="R22" s="19" t="str">
        <f t="shared" si="4"/>
        <v/>
      </c>
      <c r="S22" s="6" t="str">
        <f t="shared" si="5"/>
        <v/>
      </c>
      <c r="T22" s="58" t="str">
        <f>IF($A22="","",SUMIFS(Budsjett!$D$3:$D$2000,Budsjett!$A$3:$A$2000,$A22,Budsjett!$C$3:$C$2000,"Timer"))</f>
        <v/>
      </c>
      <c r="U22" s="58" t="str">
        <f>IF($A22="","",SUMIFS(Kostnader!$G$3:$G$3000,Kostnader!$B$3:$B$3000,$A22,Kostnader!$D$3:$D$3000,"Timer"))</f>
        <v/>
      </c>
      <c r="V22" s="58" t="str">
        <f t="shared" si="6"/>
        <v/>
      </c>
      <c r="W22" s="59" t="str">
        <f t="shared" si="7"/>
        <v/>
      </c>
    </row>
    <row r="23" spans="1:23" x14ac:dyDescent="0.3">
      <c r="A23" s="20"/>
      <c r="B23" s="20"/>
      <c r="C23" s="20"/>
      <c r="D23" s="21" t="str">
        <f>IF(C23="","",VLOOKUP(C23,Kunder!$A$3:$B$500,2,FALSE))</f>
        <v/>
      </c>
      <c r="E23" s="20"/>
      <c r="F23" s="22"/>
      <c r="G23" s="22"/>
      <c r="H23" s="20"/>
      <c r="I23" s="6" t="str">
        <f>IF($A23="","",SUMIFS(Budsjett!$F$3:$F$2000,Budsjett!$A$3:$A$2000,$A23))</f>
        <v/>
      </c>
      <c r="J23" s="6" t="str">
        <f>IF($A23="","",SUMIFS(Kostnader!$I$3:$I$3000,Kostnader!$B$3:$B$3000,$A23))</f>
        <v/>
      </c>
      <c r="K23" s="6" t="str">
        <f t="shared" si="0"/>
        <v/>
      </c>
      <c r="L23" s="19" t="str">
        <f t="shared" si="1"/>
        <v/>
      </c>
      <c r="M23" s="6" t="str">
        <f>IF($A23="","",SUMIFS(Fakturering!$F$3:$F$1000,Fakturering!$B$3:$B$1000,$A23))</f>
        <v/>
      </c>
      <c r="N23" s="6" t="str">
        <f>IF($A23="","",SUMIFS(Fakturering!$M$3:$M$1000,Fakturering!$B$3:$B$1000,$A23))</f>
        <v/>
      </c>
      <c r="O23" s="6" t="str">
        <f t="shared" si="2"/>
        <v/>
      </c>
      <c r="P23" s="19" t="str">
        <f t="shared" si="3"/>
        <v/>
      </c>
      <c r="Q23" s="6"/>
      <c r="R23" s="19" t="str">
        <f t="shared" si="4"/>
        <v/>
      </c>
      <c r="S23" s="6" t="str">
        <f t="shared" si="5"/>
        <v/>
      </c>
      <c r="T23" s="58" t="str">
        <f>IF($A23="","",SUMIFS(Budsjett!$D$3:$D$2000,Budsjett!$A$3:$A$2000,$A23,Budsjett!$C$3:$C$2000,"Timer"))</f>
        <v/>
      </c>
      <c r="U23" s="58" t="str">
        <f>IF($A23="","",SUMIFS(Kostnader!$G$3:$G$3000,Kostnader!$B$3:$B$3000,$A23,Kostnader!$D$3:$D$3000,"Timer"))</f>
        <v/>
      </c>
      <c r="V23" s="58" t="str">
        <f t="shared" si="6"/>
        <v/>
      </c>
      <c r="W23" s="59" t="str">
        <f t="shared" si="7"/>
        <v/>
      </c>
    </row>
    <row r="24" spans="1:23" x14ac:dyDescent="0.3">
      <c r="A24" s="20"/>
      <c r="B24" s="20"/>
      <c r="C24" s="20"/>
      <c r="D24" s="21" t="str">
        <f>IF(C24="","",VLOOKUP(C24,Kunder!$A$3:$B$500,2,FALSE))</f>
        <v/>
      </c>
      <c r="E24" s="20"/>
      <c r="F24" s="22"/>
      <c r="G24" s="22"/>
      <c r="H24" s="20"/>
      <c r="I24" s="6" t="str">
        <f>IF($A24="","",SUMIFS(Budsjett!$F$3:$F$2000,Budsjett!$A$3:$A$2000,$A24))</f>
        <v/>
      </c>
      <c r="J24" s="6" t="str">
        <f>IF($A24="","",SUMIFS(Kostnader!$I$3:$I$3000,Kostnader!$B$3:$B$3000,$A24))</f>
        <v/>
      </c>
      <c r="K24" s="6" t="str">
        <f t="shared" si="0"/>
        <v/>
      </c>
      <c r="L24" s="19" t="str">
        <f t="shared" si="1"/>
        <v/>
      </c>
      <c r="M24" s="6" t="str">
        <f>IF($A24="","",SUMIFS(Fakturering!$F$3:$F$1000,Fakturering!$B$3:$B$1000,$A24))</f>
        <v/>
      </c>
      <c r="N24" s="6" t="str">
        <f>IF($A24="","",SUMIFS(Fakturering!$M$3:$M$1000,Fakturering!$B$3:$B$1000,$A24))</f>
        <v/>
      </c>
      <c r="O24" s="6" t="str">
        <f t="shared" si="2"/>
        <v/>
      </c>
      <c r="P24" s="19" t="str">
        <f t="shared" si="3"/>
        <v/>
      </c>
      <c r="Q24" s="6"/>
      <c r="R24" s="19" t="str">
        <f t="shared" si="4"/>
        <v/>
      </c>
      <c r="S24" s="6" t="str">
        <f t="shared" si="5"/>
        <v/>
      </c>
      <c r="T24" s="58" t="str">
        <f>IF($A24="","",SUMIFS(Budsjett!$D$3:$D$2000,Budsjett!$A$3:$A$2000,$A24,Budsjett!$C$3:$C$2000,"Timer"))</f>
        <v/>
      </c>
      <c r="U24" s="58" t="str">
        <f>IF($A24="","",SUMIFS(Kostnader!$G$3:$G$3000,Kostnader!$B$3:$B$3000,$A24,Kostnader!$D$3:$D$3000,"Timer"))</f>
        <v/>
      </c>
      <c r="V24" s="58" t="str">
        <f t="shared" si="6"/>
        <v/>
      </c>
      <c r="W24" s="59" t="str">
        <f t="shared" si="7"/>
        <v/>
      </c>
    </row>
    <row r="25" spans="1:23" x14ac:dyDescent="0.3">
      <c r="A25" s="20"/>
      <c r="B25" s="20"/>
      <c r="C25" s="20"/>
      <c r="D25" s="21" t="str">
        <f>IF(C25="","",VLOOKUP(C25,Kunder!$A$3:$B$500,2,FALSE))</f>
        <v/>
      </c>
      <c r="E25" s="20"/>
      <c r="F25" s="22"/>
      <c r="G25" s="22"/>
      <c r="H25" s="20"/>
      <c r="I25" s="6" t="str">
        <f>IF($A25="","",SUMIFS(Budsjett!$F$3:$F$2000,Budsjett!$A$3:$A$2000,$A25))</f>
        <v/>
      </c>
      <c r="J25" s="6" t="str">
        <f>IF($A25="","",SUMIFS(Kostnader!$I$3:$I$3000,Kostnader!$B$3:$B$3000,$A25))</f>
        <v/>
      </c>
      <c r="K25" s="6" t="str">
        <f t="shared" si="0"/>
        <v/>
      </c>
      <c r="L25" s="19" t="str">
        <f t="shared" si="1"/>
        <v/>
      </c>
      <c r="M25" s="6" t="str">
        <f>IF($A25="","",SUMIFS(Fakturering!$F$3:$F$1000,Fakturering!$B$3:$B$1000,$A25))</f>
        <v/>
      </c>
      <c r="N25" s="6" t="str">
        <f>IF($A25="","",SUMIFS(Fakturering!$M$3:$M$1000,Fakturering!$B$3:$B$1000,$A25))</f>
        <v/>
      </c>
      <c r="O25" s="6" t="str">
        <f t="shared" si="2"/>
        <v/>
      </c>
      <c r="P25" s="19" t="str">
        <f t="shared" si="3"/>
        <v/>
      </c>
      <c r="Q25" s="6"/>
      <c r="R25" s="19" t="str">
        <f t="shared" si="4"/>
        <v/>
      </c>
      <c r="S25" s="6" t="str">
        <f t="shared" si="5"/>
        <v/>
      </c>
      <c r="T25" s="58" t="str">
        <f>IF($A25="","",SUMIFS(Budsjett!$D$3:$D$2000,Budsjett!$A$3:$A$2000,$A25,Budsjett!$C$3:$C$2000,"Timer"))</f>
        <v/>
      </c>
      <c r="U25" s="58" t="str">
        <f>IF($A25="","",SUMIFS(Kostnader!$G$3:$G$3000,Kostnader!$B$3:$B$3000,$A25,Kostnader!$D$3:$D$3000,"Timer"))</f>
        <v/>
      </c>
      <c r="V25" s="58" t="str">
        <f t="shared" si="6"/>
        <v/>
      </c>
      <c r="W25" s="59" t="str">
        <f t="shared" si="7"/>
        <v/>
      </c>
    </row>
    <row r="26" spans="1:23" x14ac:dyDescent="0.3">
      <c r="A26" s="20"/>
      <c r="B26" s="20"/>
      <c r="C26" s="20"/>
      <c r="D26" s="21" t="str">
        <f>IF(C26="","",VLOOKUP(C26,Kunder!$A$3:$B$500,2,FALSE))</f>
        <v/>
      </c>
      <c r="E26" s="20"/>
      <c r="F26" s="22"/>
      <c r="G26" s="22"/>
      <c r="H26" s="20"/>
      <c r="I26" s="6" t="str">
        <f>IF($A26="","",SUMIFS(Budsjett!$F$3:$F$2000,Budsjett!$A$3:$A$2000,$A26))</f>
        <v/>
      </c>
      <c r="J26" s="6" t="str">
        <f>IF($A26="","",SUMIFS(Kostnader!$I$3:$I$3000,Kostnader!$B$3:$B$3000,$A26))</f>
        <v/>
      </c>
      <c r="K26" s="6" t="str">
        <f t="shared" si="0"/>
        <v/>
      </c>
      <c r="L26" s="19" t="str">
        <f t="shared" si="1"/>
        <v/>
      </c>
      <c r="M26" s="6" t="str">
        <f>IF($A26="","",SUMIFS(Fakturering!$F$3:$F$1000,Fakturering!$B$3:$B$1000,$A26))</f>
        <v/>
      </c>
      <c r="N26" s="6" t="str">
        <f>IF($A26="","",SUMIFS(Fakturering!$M$3:$M$1000,Fakturering!$B$3:$B$1000,$A26))</f>
        <v/>
      </c>
      <c r="O26" s="6" t="str">
        <f t="shared" si="2"/>
        <v/>
      </c>
      <c r="P26" s="19" t="str">
        <f t="shared" si="3"/>
        <v/>
      </c>
      <c r="Q26" s="6"/>
      <c r="R26" s="19" t="str">
        <f t="shared" si="4"/>
        <v/>
      </c>
      <c r="S26" s="6" t="str">
        <f t="shared" si="5"/>
        <v/>
      </c>
      <c r="T26" s="58" t="str">
        <f>IF($A26="","",SUMIFS(Budsjett!$D$3:$D$2000,Budsjett!$A$3:$A$2000,$A26,Budsjett!$C$3:$C$2000,"Timer"))</f>
        <v/>
      </c>
      <c r="U26" s="58" t="str">
        <f>IF($A26="","",SUMIFS(Kostnader!$G$3:$G$3000,Kostnader!$B$3:$B$3000,$A26,Kostnader!$D$3:$D$3000,"Timer"))</f>
        <v/>
      </c>
      <c r="V26" s="58" t="str">
        <f t="shared" si="6"/>
        <v/>
      </c>
      <c r="W26" s="59" t="str">
        <f t="shared" si="7"/>
        <v/>
      </c>
    </row>
    <row r="27" spans="1:23" x14ac:dyDescent="0.3">
      <c r="A27" s="20"/>
      <c r="B27" s="20"/>
      <c r="C27" s="20"/>
      <c r="D27" s="21" t="str">
        <f>IF(C27="","",VLOOKUP(C27,Kunder!$A$3:$B$500,2,FALSE))</f>
        <v/>
      </c>
      <c r="E27" s="20"/>
      <c r="F27" s="22"/>
      <c r="G27" s="22"/>
      <c r="H27" s="20"/>
      <c r="I27" s="6" t="str">
        <f>IF($A27="","",SUMIFS(Budsjett!$F$3:$F$2000,Budsjett!$A$3:$A$2000,$A27))</f>
        <v/>
      </c>
      <c r="J27" s="6" t="str">
        <f>IF($A27="","",SUMIFS(Kostnader!$I$3:$I$3000,Kostnader!$B$3:$B$3000,$A27))</f>
        <v/>
      </c>
      <c r="K27" s="6" t="str">
        <f t="shared" si="0"/>
        <v/>
      </c>
      <c r="L27" s="19" t="str">
        <f t="shared" si="1"/>
        <v/>
      </c>
      <c r="M27" s="6" t="str">
        <f>IF($A27="","",SUMIFS(Fakturering!$F$3:$F$1000,Fakturering!$B$3:$B$1000,$A27))</f>
        <v/>
      </c>
      <c r="N27" s="6" t="str">
        <f>IF($A27="","",SUMIFS(Fakturering!$M$3:$M$1000,Fakturering!$B$3:$B$1000,$A27))</f>
        <v/>
      </c>
      <c r="O27" s="6" t="str">
        <f t="shared" si="2"/>
        <v/>
      </c>
      <c r="P27" s="19" t="str">
        <f t="shared" si="3"/>
        <v/>
      </c>
      <c r="Q27" s="6"/>
      <c r="R27" s="19" t="str">
        <f t="shared" si="4"/>
        <v/>
      </c>
      <c r="S27" s="6" t="str">
        <f t="shared" si="5"/>
        <v/>
      </c>
      <c r="T27" s="58" t="str">
        <f>IF($A27="","",SUMIFS(Budsjett!$D$3:$D$2000,Budsjett!$A$3:$A$2000,$A27,Budsjett!$C$3:$C$2000,"Timer"))</f>
        <v/>
      </c>
      <c r="U27" s="58" t="str">
        <f>IF($A27="","",SUMIFS(Kostnader!$G$3:$G$3000,Kostnader!$B$3:$B$3000,$A27,Kostnader!$D$3:$D$3000,"Timer"))</f>
        <v/>
      </c>
      <c r="V27" s="58" t="str">
        <f t="shared" si="6"/>
        <v/>
      </c>
      <c r="W27" s="59" t="str">
        <f t="shared" si="7"/>
        <v/>
      </c>
    </row>
    <row r="28" spans="1:23" x14ac:dyDescent="0.3">
      <c r="A28" s="20"/>
      <c r="B28" s="20"/>
      <c r="C28" s="20"/>
      <c r="D28" s="21" t="str">
        <f>IF(C28="","",VLOOKUP(C28,Kunder!$A$3:$B$500,2,FALSE))</f>
        <v/>
      </c>
      <c r="E28" s="20"/>
      <c r="F28" s="22"/>
      <c r="G28" s="22"/>
      <c r="H28" s="20"/>
      <c r="I28" s="6" t="str">
        <f>IF($A28="","",SUMIFS(Budsjett!$F$3:$F$2000,Budsjett!$A$3:$A$2000,$A28))</f>
        <v/>
      </c>
      <c r="J28" s="6" t="str">
        <f>IF($A28="","",SUMIFS(Kostnader!$I$3:$I$3000,Kostnader!$B$3:$B$3000,$A28))</f>
        <v/>
      </c>
      <c r="K28" s="6" t="str">
        <f t="shared" si="0"/>
        <v/>
      </c>
      <c r="L28" s="19" t="str">
        <f t="shared" si="1"/>
        <v/>
      </c>
      <c r="M28" s="6" t="str">
        <f>IF($A28="","",SUMIFS(Fakturering!$F$3:$F$1000,Fakturering!$B$3:$B$1000,$A28))</f>
        <v/>
      </c>
      <c r="N28" s="6" t="str">
        <f>IF($A28="","",SUMIFS(Fakturering!$M$3:$M$1000,Fakturering!$B$3:$B$1000,$A28))</f>
        <v/>
      </c>
      <c r="O28" s="6" t="str">
        <f t="shared" si="2"/>
        <v/>
      </c>
      <c r="P28" s="19" t="str">
        <f t="shared" si="3"/>
        <v/>
      </c>
      <c r="Q28" s="6"/>
      <c r="R28" s="19" t="str">
        <f t="shared" si="4"/>
        <v/>
      </c>
      <c r="S28" s="6" t="str">
        <f t="shared" si="5"/>
        <v/>
      </c>
      <c r="T28" s="58" t="str">
        <f>IF($A28="","",SUMIFS(Budsjett!$D$3:$D$2000,Budsjett!$A$3:$A$2000,$A28,Budsjett!$C$3:$C$2000,"Timer"))</f>
        <v/>
      </c>
      <c r="U28" s="58" t="str">
        <f>IF($A28="","",SUMIFS(Kostnader!$G$3:$G$3000,Kostnader!$B$3:$B$3000,$A28,Kostnader!$D$3:$D$3000,"Timer"))</f>
        <v/>
      </c>
      <c r="V28" s="58" t="str">
        <f t="shared" si="6"/>
        <v/>
      </c>
      <c r="W28" s="59" t="str">
        <f t="shared" si="7"/>
        <v/>
      </c>
    </row>
    <row r="29" spans="1:23" x14ac:dyDescent="0.3">
      <c r="A29" s="20"/>
      <c r="B29" s="20"/>
      <c r="C29" s="20"/>
      <c r="D29" s="21" t="str">
        <f>IF(C29="","",VLOOKUP(C29,Kunder!$A$3:$B$500,2,FALSE))</f>
        <v/>
      </c>
      <c r="E29" s="20"/>
      <c r="F29" s="22"/>
      <c r="G29" s="22"/>
      <c r="H29" s="20"/>
      <c r="I29" s="6" t="str">
        <f>IF($A29="","",SUMIFS(Budsjett!$F$3:$F$2000,Budsjett!$A$3:$A$2000,$A29))</f>
        <v/>
      </c>
      <c r="J29" s="6" t="str">
        <f>IF($A29="","",SUMIFS(Kostnader!$I$3:$I$3000,Kostnader!$B$3:$B$3000,$A29))</f>
        <v/>
      </c>
      <c r="K29" s="6" t="str">
        <f t="shared" si="0"/>
        <v/>
      </c>
      <c r="L29" s="19" t="str">
        <f t="shared" si="1"/>
        <v/>
      </c>
      <c r="M29" s="6" t="str">
        <f>IF($A29="","",SUMIFS(Fakturering!$F$3:$F$1000,Fakturering!$B$3:$B$1000,$A29))</f>
        <v/>
      </c>
      <c r="N29" s="6" t="str">
        <f>IF($A29="","",SUMIFS(Fakturering!$M$3:$M$1000,Fakturering!$B$3:$B$1000,$A29))</f>
        <v/>
      </c>
      <c r="O29" s="6" t="str">
        <f t="shared" si="2"/>
        <v/>
      </c>
      <c r="P29" s="19" t="str">
        <f t="shared" si="3"/>
        <v/>
      </c>
      <c r="Q29" s="6"/>
      <c r="R29" s="19" t="str">
        <f t="shared" si="4"/>
        <v/>
      </c>
      <c r="S29" s="6" t="str">
        <f t="shared" si="5"/>
        <v/>
      </c>
      <c r="T29" s="58" t="str">
        <f>IF($A29="","",SUMIFS(Budsjett!$D$3:$D$2000,Budsjett!$A$3:$A$2000,$A29,Budsjett!$C$3:$C$2000,"Timer"))</f>
        <v/>
      </c>
      <c r="U29" s="58" t="str">
        <f>IF($A29="","",SUMIFS(Kostnader!$G$3:$G$3000,Kostnader!$B$3:$B$3000,$A29,Kostnader!$D$3:$D$3000,"Timer"))</f>
        <v/>
      </c>
      <c r="V29" s="58" t="str">
        <f t="shared" si="6"/>
        <v/>
      </c>
      <c r="W29" s="59" t="str">
        <f t="shared" si="7"/>
        <v/>
      </c>
    </row>
    <row r="30" spans="1:23" x14ac:dyDescent="0.3">
      <c r="A30" s="20"/>
      <c r="B30" s="20"/>
      <c r="C30" s="20"/>
      <c r="D30" s="21" t="str">
        <f>IF(C30="","",VLOOKUP(C30,Kunder!$A$3:$B$500,2,FALSE))</f>
        <v/>
      </c>
      <c r="E30" s="20"/>
      <c r="F30" s="22"/>
      <c r="G30" s="22"/>
      <c r="H30" s="20"/>
      <c r="I30" s="6" t="str">
        <f>IF($A30="","",SUMIFS(Budsjett!$F$3:$F$2000,Budsjett!$A$3:$A$2000,$A30))</f>
        <v/>
      </c>
      <c r="J30" s="6" t="str">
        <f>IF($A30="","",SUMIFS(Kostnader!$I$3:$I$3000,Kostnader!$B$3:$B$3000,$A30))</f>
        <v/>
      </c>
      <c r="K30" s="6" t="str">
        <f t="shared" si="0"/>
        <v/>
      </c>
      <c r="L30" s="19" t="str">
        <f t="shared" si="1"/>
        <v/>
      </c>
      <c r="M30" s="6" t="str">
        <f>IF($A30="","",SUMIFS(Fakturering!$F$3:$F$1000,Fakturering!$B$3:$B$1000,$A30))</f>
        <v/>
      </c>
      <c r="N30" s="6" t="str">
        <f>IF($A30="","",SUMIFS(Fakturering!$M$3:$M$1000,Fakturering!$B$3:$B$1000,$A30))</f>
        <v/>
      </c>
      <c r="O30" s="6" t="str">
        <f t="shared" si="2"/>
        <v/>
      </c>
      <c r="P30" s="19" t="str">
        <f t="shared" si="3"/>
        <v/>
      </c>
      <c r="Q30" s="6"/>
      <c r="R30" s="19" t="str">
        <f t="shared" si="4"/>
        <v/>
      </c>
      <c r="S30" s="6" t="str">
        <f t="shared" si="5"/>
        <v/>
      </c>
      <c r="T30" s="58" t="str">
        <f>IF($A30="","",SUMIFS(Budsjett!$D$3:$D$2000,Budsjett!$A$3:$A$2000,$A30,Budsjett!$C$3:$C$2000,"Timer"))</f>
        <v/>
      </c>
      <c r="U30" s="58" t="str">
        <f>IF($A30="","",SUMIFS(Kostnader!$G$3:$G$3000,Kostnader!$B$3:$B$3000,$A30,Kostnader!$D$3:$D$3000,"Timer"))</f>
        <v/>
      </c>
      <c r="V30" s="58" t="str">
        <f t="shared" si="6"/>
        <v/>
      </c>
      <c r="W30" s="59" t="str">
        <f t="shared" si="7"/>
        <v/>
      </c>
    </row>
    <row r="31" spans="1:23" x14ac:dyDescent="0.3">
      <c r="A31" s="20"/>
      <c r="B31" s="20"/>
      <c r="C31" s="20"/>
      <c r="D31" s="21" t="str">
        <f>IF(C31="","",VLOOKUP(C31,Kunder!$A$3:$B$500,2,FALSE))</f>
        <v/>
      </c>
      <c r="E31" s="20"/>
      <c r="F31" s="22"/>
      <c r="G31" s="22"/>
      <c r="H31" s="20"/>
      <c r="I31" s="6" t="str">
        <f>IF($A31="","",SUMIFS(Budsjett!$F$3:$F$2000,Budsjett!$A$3:$A$2000,$A31))</f>
        <v/>
      </c>
      <c r="J31" s="6" t="str">
        <f>IF($A31="","",SUMIFS(Kostnader!$I$3:$I$3000,Kostnader!$B$3:$B$3000,$A31))</f>
        <v/>
      </c>
      <c r="K31" s="6" t="str">
        <f t="shared" si="0"/>
        <v/>
      </c>
      <c r="L31" s="19" t="str">
        <f t="shared" si="1"/>
        <v/>
      </c>
      <c r="M31" s="6" t="str">
        <f>IF($A31="","",SUMIFS(Fakturering!$F$3:$F$1000,Fakturering!$B$3:$B$1000,$A31))</f>
        <v/>
      </c>
      <c r="N31" s="6" t="str">
        <f>IF($A31="","",SUMIFS(Fakturering!$M$3:$M$1000,Fakturering!$B$3:$B$1000,$A31))</f>
        <v/>
      </c>
      <c r="O31" s="6" t="str">
        <f t="shared" si="2"/>
        <v/>
      </c>
      <c r="P31" s="19" t="str">
        <f t="shared" si="3"/>
        <v/>
      </c>
      <c r="Q31" s="6"/>
      <c r="R31" s="19" t="str">
        <f t="shared" si="4"/>
        <v/>
      </c>
      <c r="S31" s="6" t="str">
        <f t="shared" si="5"/>
        <v/>
      </c>
      <c r="T31" s="58" t="str">
        <f>IF($A31="","",SUMIFS(Budsjett!$D$3:$D$2000,Budsjett!$A$3:$A$2000,$A31,Budsjett!$C$3:$C$2000,"Timer"))</f>
        <v/>
      </c>
      <c r="U31" s="58" t="str">
        <f>IF($A31="","",SUMIFS(Kostnader!$G$3:$G$3000,Kostnader!$B$3:$B$3000,$A31,Kostnader!$D$3:$D$3000,"Timer"))</f>
        <v/>
      </c>
      <c r="V31" s="58" t="str">
        <f t="shared" si="6"/>
        <v/>
      </c>
      <c r="W31" s="59" t="str">
        <f t="shared" si="7"/>
        <v/>
      </c>
    </row>
    <row r="32" spans="1:23" x14ac:dyDescent="0.3">
      <c r="A32" s="20"/>
      <c r="B32" s="20"/>
      <c r="C32" s="20"/>
      <c r="D32" s="21" t="str">
        <f>IF(C32="","",VLOOKUP(C32,Kunder!$A$3:$B$500,2,FALSE))</f>
        <v/>
      </c>
      <c r="E32" s="20"/>
      <c r="F32" s="22"/>
      <c r="G32" s="22"/>
      <c r="H32" s="20"/>
      <c r="I32" s="6" t="str">
        <f>IF($A32="","",SUMIFS(Budsjett!$F$3:$F$2000,Budsjett!$A$3:$A$2000,$A32))</f>
        <v/>
      </c>
      <c r="J32" s="6" t="str">
        <f>IF($A32="","",SUMIFS(Kostnader!$I$3:$I$3000,Kostnader!$B$3:$B$3000,$A32))</f>
        <v/>
      </c>
      <c r="K32" s="6" t="str">
        <f t="shared" si="0"/>
        <v/>
      </c>
      <c r="L32" s="19" t="str">
        <f t="shared" si="1"/>
        <v/>
      </c>
      <c r="M32" s="6" t="str">
        <f>IF($A32="","",SUMIFS(Fakturering!$F$3:$F$1000,Fakturering!$B$3:$B$1000,$A32))</f>
        <v/>
      </c>
      <c r="N32" s="6" t="str">
        <f>IF($A32="","",SUMIFS(Fakturering!$M$3:$M$1000,Fakturering!$B$3:$B$1000,$A32))</f>
        <v/>
      </c>
      <c r="O32" s="6" t="str">
        <f t="shared" si="2"/>
        <v/>
      </c>
      <c r="P32" s="19" t="str">
        <f t="shared" si="3"/>
        <v/>
      </c>
      <c r="Q32" s="6"/>
      <c r="R32" s="19" t="str">
        <f t="shared" si="4"/>
        <v/>
      </c>
      <c r="S32" s="6" t="str">
        <f t="shared" si="5"/>
        <v/>
      </c>
      <c r="T32" s="58" t="str">
        <f>IF($A32="","",SUMIFS(Budsjett!$D$3:$D$2000,Budsjett!$A$3:$A$2000,$A32,Budsjett!$C$3:$C$2000,"Timer"))</f>
        <v/>
      </c>
      <c r="U32" s="58" t="str">
        <f>IF($A32="","",SUMIFS(Kostnader!$G$3:$G$3000,Kostnader!$B$3:$B$3000,$A32,Kostnader!$D$3:$D$3000,"Timer"))</f>
        <v/>
      </c>
      <c r="V32" s="58" t="str">
        <f t="shared" si="6"/>
        <v/>
      </c>
      <c r="W32" s="59" t="str">
        <f t="shared" si="7"/>
        <v/>
      </c>
    </row>
    <row r="33" spans="1:23" x14ac:dyDescent="0.3">
      <c r="A33" s="20"/>
      <c r="B33" s="20"/>
      <c r="C33" s="20"/>
      <c r="D33" s="21" t="str">
        <f>IF(C33="","",VLOOKUP(C33,Kunder!$A$3:$B$500,2,FALSE))</f>
        <v/>
      </c>
      <c r="E33" s="20"/>
      <c r="F33" s="22"/>
      <c r="G33" s="22"/>
      <c r="H33" s="20"/>
      <c r="I33" s="6" t="str">
        <f>IF($A33="","",SUMIFS(Budsjett!$F$3:$F$2000,Budsjett!$A$3:$A$2000,$A33))</f>
        <v/>
      </c>
      <c r="J33" s="6" t="str">
        <f>IF($A33="","",SUMIFS(Kostnader!$I$3:$I$3000,Kostnader!$B$3:$B$3000,$A33))</f>
        <v/>
      </c>
      <c r="K33" s="6" t="str">
        <f t="shared" si="0"/>
        <v/>
      </c>
      <c r="L33" s="19" t="str">
        <f t="shared" si="1"/>
        <v/>
      </c>
      <c r="M33" s="6" t="str">
        <f>IF($A33="","",SUMIFS(Fakturering!$F$3:$F$1000,Fakturering!$B$3:$B$1000,$A33))</f>
        <v/>
      </c>
      <c r="N33" s="6" t="str">
        <f>IF($A33="","",SUMIFS(Fakturering!$M$3:$M$1000,Fakturering!$B$3:$B$1000,$A33))</f>
        <v/>
      </c>
      <c r="O33" s="6" t="str">
        <f t="shared" si="2"/>
        <v/>
      </c>
      <c r="P33" s="19" t="str">
        <f t="shared" si="3"/>
        <v/>
      </c>
      <c r="Q33" s="6"/>
      <c r="R33" s="19" t="str">
        <f t="shared" si="4"/>
        <v/>
      </c>
      <c r="S33" s="6" t="str">
        <f t="shared" si="5"/>
        <v/>
      </c>
      <c r="T33" s="58" t="str">
        <f>IF($A33="","",SUMIFS(Budsjett!$D$3:$D$2000,Budsjett!$A$3:$A$2000,$A33,Budsjett!$C$3:$C$2000,"Timer"))</f>
        <v/>
      </c>
      <c r="U33" s="58" t="str">
        <f>IF($A33="","",SUMIFS(Kostnader!$G$3:$G$3000,Kostnader!$B$3:$B$3000,$A33,Kostnader!$D$3:$D$3000,"Timer"))</f>
        <v/>
      </c>
      <c r="V33" s="58" t="str">
        <f t="shared" si="6"/>
        <v/>
      </c>
      <c r="W33" s="59" t="str">
        <f t="shared" si="7"/>
        <v/>
      </c>
    </row>
    <row r="34" spans="1:23" x14ac:dyDescent="0.3">
      <c r="A34" s="20"/>
      <c r="B34" s="20"/>
      <c r="C34" s="20"/>
      <c r="D34" s="21" t="str">
        <f>IF(C34="","",VLOOKUP(C34,Kunder!$A$3:$B$500,2,FALSE))</f>
        <v/>
      </c>
      <c r="E34" s="20"/>
      <c r="F34" s="22"/>
      <c r="G34" s="22"/>
      <c r="H34" s="20"/>
      <c r="I34" s="6" t="str">
        <f>IF($A34="","",SUMIFS(Budsjett!$F$3:$F$2000,Budsjett!$A$3:$A$2000,$A34))</f>
        <v/>
      </c>
      <c r="J34" s="6" t="str">
        <f>IF($A34="","",SUMIFS(Kostnader!$I$3:$I$3000,Kostnader!$B$3:$B$3000,$A34))</f>
        <v/>
      </c>
      <c r="K34" s="6" t="str">
        <f t="shared" si="0"/>
        <v/>
      </c>
      <c r="L34" s="19" t="str">
        <f t="shared" si="1"/>
        <v/>
      </c>
      <c r="M34" s="6" t="str">
        <f>IF($A34="","",SUMIFS(Fakturering!$F$3:$F$1000,Fakturering!$B$3:$B$1000,$A34))</f>
        <v/>
      </c>
      <c r="N34" s="6" t="str">
        <f>IF($A34="","",SUMIFS(Fakturering!$M$3:$M$1000,Fakturering!$B$3:$B$1000,$A34))</f>
        <v/>
      </c>
      <c r="O34" s="6" t="str">
        <f t="shared" si="2"/>
        <v/>
      </c>
      <c r="P34" s="19" t="str">
        <f t="shared" si="3"/>
        <v/>
      </c>
      <c r="Q34" s="6"/>
      <c r="R34" s="19" t="str">
        <f t="shared" si="4"/>
        <v/>
      </c>
      <c r="S34" s="6" t="str">
        <f t="shared" si="5"/>
        <v/>
      </c>
      <c r="T34" s="58" t="str">
        <f>IF($A34="","",SUMIFS(Budsjett!$D$3:$D$2000,Budsjett!$A$3:$A$2000,$A34,Budsjett!$C$3:$C$2000,"Timer"))</f>
        <v/>
      </c>
      <c r="U34" s="58" t="str">
        <f>IF($A34="","",SUMIFS(Kostnader!$G$3:$G$3000,Kostnader!$B$3:$B$3000,$A34,Kostnader!$D$3:$D$3000,"Timer"))</f>
        <v/>
      </c>
      <c r="V34" s="58" t="str">
        <f t="shared" si="6"/>
        <v/>
      </c>
      <c r="W34" s="59" t="str">
        <f t="shared" si="7"/>
        <v/>
      </c>
    </row>
    <row r="35" spans="1:23" x14ac:dyDescent="0.3">
      <c r="A35" s="20"/>
      <c r="B35" s="20"/>
      <c r="C35" s="20"/>
      <c r="D35" s="21" t="str">
        <f>IF(C35="","",VLOOKUP(C35,Kunder!$A$3:$B$500,2,FALSE))</f>
        <v/>
      </c>
      <c r="E35" s="20"/>
      <c r="F35" s="22"/>
      <c r="G35" s="22"/>
      <c r="H35" s="20"/>
      <c r="I35" s="6" t="str">
        <f>IF($A35="","",SUMIFS(Budsjett!$F$3:$F$2000,Budsjett!$A$3:$A$2000,$A35))</f>
        <v/>
      </c>
      <c r="J35" s="6" t="str">
        <f>IF($A35="","",SUMIFS(Kostnader!$I$3:$I$3000,Kostnader!$B$3:$B$3000,$A35))</f>
        <v/>
      </c>
      <c r="K35" s="6" t="str">
        <f t="shared" ref="K35:K66" si="8">IF($A35="","",I35-J35)</f>
        <v/>
      </c>
      <c r="L35" s="19" t="str">
        <f t="shared" ref="L35:L66" si="9">IF($A35="","",IF(I35=0,"",K35/I35))</f>
        <v/>
      </c>
      <c r="M35" s="6" t="str">
        <f>IF($A35="","",SUMIFS(Fakturering!$F$3:$F$1000,Fakturering!$B$3:$B$1000,$A35))</f>
        <v/>
      </c>
      <c r="N35" s="6" t="str">
        <f>IF($A35="","",SUMIFS(Fakturering!$M$3:$M$1000,Fakturering!$B$3:$B$1000,$A35))</f>
        <v/>
      </c>
      <c r="O35" s="6" t="str">
        <f t="shared" ref="O35:O60" si="10">IF($A35="","",M35-J35)</f>
        <v/>
      </c>
      <c r="P35" s="19" t="str">
        <f t="shared" ref="P35:P66" si="11">IF($A35="","",IF(M35=0,"",O35/M35))</f>
        <v/>
      </c>
      <c r="Q35" s="6"/>
      <c r="R35" s="19" t="str">
        <f t="shared" ref="R35:R60" si="12">IF($A35="","",IF($Q35=0,"",$M35/$Q35))</f>
        <v/>
      </c>
      <c r="S35" s="6" t="str">
        <f t="shared" ref="S35:S60" si="13">IF($A35="","",IF($Q35=0,"",$Q35-$M35))</f>
        <v/>
      </c>
      <c r="T35" s="58" t="str">
        <f>IF($A35="","",SUMIFS(Budsjett!$D$3:$D$2000,Budsjett!$A$3:$A$2000,$A35,Budsjett!$C$3:$C$2000,"Timer"))</f>
        <v/>
      </c>
      <c r="U35" s="58" t="str">
        <f>IF($A35="","",SUMIFS(Kostnader!$G$3:$G$3000,Kostnader!$B$3:$B$3000,$A35,Kostnader!$D$3:$D$3000,"Timer"))</f>
        <v/>
      </c>
      <c r="V35" s="58" t="str">
        <f t="shared" ref="V35:V66" si="14">IF($A35="","",T35-U35)</f>
        <v/>
      </c>
      <c r="W35" s="59" t="str">
        <f t="shared" ref="W35:W60" si="15">IF($A35="","",IF(U35=0,"",$M35/U35))</f>
        <v/>
      </c>
    </row>
    <row r="36" spans="1:23" x14ac:dyDescent="0.3">
      <c r="A36" s="20"/>
      <c r="B36" s="20"/>
      <c r="C36" s="20"/>
      <c r="D36" s="21" t="str">
        <f>IF(C36="","",VLOOKUP(C36,Kunder!$A$3:$B$500,2,FALSE))</f>
        <v/>
      </c>
      <c r="E36" s="20"/>
      <c r="F36" s="22"/>
      <c r="G36" s="22"/>
      <c r="H36" s="20"/>
      <c r="I36" s="6" t="str">
        <f>IF($A36="","",SUMIFS(Budsjett!$F$3:$F$2000,Budsjett!$A$3:$A$2000,$A36))</f>
        <v/>
      </c>
      <c r="J36" s="6" t="str">
        <f>IF($A36="","",SUMIFS(Kostnader!$I$3:$I$3000,Kostnader!$B$3:$B$3000,$A36))</f>
        <v/>
      </c>
      <c r="K36" s="6" t="str">
        <f t="shared" si="8"/>
        <v/>
      </c>
      <c r="L36" s="19" t="str">
        <f t="shared" si="9"/>
        <v/>
      </c>
      <c r="M36" s="6" t="str">
        <f>IF($A36="","",SUMIFS(Fakturering!$F$3:$F$1000,Fakturering!$B$3:$B$1000,$A36))</f>
        <v/>
      </c>
      <c r="N36" s="6" t="str">
        <f>IF($A36="","",SUMIFS(Fakturering!$M$3:$M$1000,Fakturering!$B$3:$B$1000,$A36))</f>
        <v/>
      </c>
      <c r="O36" s="6" t="str">
        <f t="shared" si="10"/>
        <v/>
      </c>
      <c r="P36" s="19" t="str">
        <f t="shared" si="11"/>
        <v/>
      </c>
      <c r="Q36" s="6"/>
      <c r="R36" s="19" t="str">
        <f t="shared" si="12"/>
        <v/>
      </c>
      <c r="S36" s="6" t="str">
        <f t="shared" si="13"/>
        <v/>
      </c>
      <c r="T36" s="58" t="str">
        <f>IF($A36="","",SUMIFS(Budsjett!$D$3:$D$2000,Budsjett!$A$3:$A$2000,$A36,Budsjett!$C$3:$C$2000,"Timer"))</f>
        <v/>
      </c>
      <c r="U36" s="58" t="str">
        <f>IF($A36="","",SUMIFS(Kostnader!$G$3:$G$3000,Kostnader!$B$3:$B$3000,$A36,Kostnader!$D$3:$D$3000,"Timer"))</f>
        <v/>
      </c>
      <c r="V36" s="58" t="str">
        <f t="shared" si="14"/>
        <v/>
      </c>
      <c r="W36" s="59" t="str">
        <f t="shared" si="15"/>
        <v/>
      </c>
    </row>
    <row r="37" spans="1:23" x14ac:dyDescent="0.3">
      <c r="A37" s="20"/>
      <c r="B37" s="20"/>
      <c r="C37" s="20"/>
      <c r="D37" s="21" t="str">
        <f>IF(C37="","",VLOOKUP(C37,Kunder!$A$3:$B$500,2,FALSE))</f>
        <v/>
      </c>
      <c r="E37" s="20"/>
      <c r="F37" s="22"/>
      <c r="G37" s="22"/>
      <c r="H37" s="20"/>
      <c r="I37" s="6" t="str">
        <f>IF($A37="","",SUMIFS(Budsjett!$F$3:$F$2000,Budsjett!$A$3:$A$2000,$A37))</f>
        <v/>
      </c>
      <c r="J37" s="6" t="str">
        <f>IF($A37="","",SUMIFS(Kostnader!$I$3:$I$3000,Kostnader!$B$3:$B$3000,$A37))</f>
        <v/>
      </c>
      <c r="K37" s="6" t="str">
        <f t="shared" si="8"/>
        <v/>
      </c>
      <c r="L37" s="19" t="str">
        <f t="shared" si="9"/>
        <v/>
      </c>
      <c r="M37" s="6" t="str">
        <f>IF($A37="","",SUMIFS(Fakturering!$F$3:$F$1000,Fakturering!$B$3:$B$1000,$A37))</f>
        <v/>
      </c>
      <c r="N37" s="6" t="str">
        <f>IF($A37="","",SUMIFS(Fakturering!$M$3:$M$1000,Fakturering!$B$3:$B$1000,$A37))</f>
        <v/>
      </c>
      <c r="O37" s="6" t="str">
        <f t="shared" si="10"/>
        <v/>
      </c>
      <c r="P37" s="19" t="str">
        <f t="shared" si="11"/>
        <v/>
      </c>
      <c r="Q37" s="6"/>
      <c r="R37" s="19" t="str">
        <f t="shared" si="12"/>
        <v/>
      </c>
      <c r="S37" s="6" t="str">
        <f t="shared" si="13"/>
        <v/>
      </c>
      <c r="T37" s="58" t="str">
        <f>IF($A37="","",SUMIFS(Budsjett!$D$3:$D$2000,Budsjett!$A$3:$A$2000,$A37,Budsjett!$C$3:$C$2000,"Timer"))</f>
        <v/>
      </c>
      <c r="U37" s="58" t="str">
        <f>IF($A37="","",SUMIFS(Kostnader!$G$3:$G$3000,Kostnader!$B$3:$B$3000,$A37,Kostnader!$D$3:$D$3000,"Timer"))</f>
        <v/>
      </c>
      <c r="V37" s="58" t="str">
        <f t="shared" si="14"/>
        <v/>
      </c>
      <c r="W37" s="59" t="str">
        <f t="shared" si="15"/>
        <v/>
      </c>
    </row>
    <row r="38" spans="1:23" x14ac:dyDescent="0.3">
      <c r="A38" s="20"/>
      <c r="B38" s="20"/>
      <c r="C38" s="20"/>
      <c r="D38" s="21" t="str">
        <f>IF(C38="","",VLOOKUP(C38,Kunder!$A$3:$B$500,2,FALSE))</f>
        <v/>
      </c>
      <c r="E38" s="20"/>
      <c r="F38" s="22"/>
      <c r="G38" s="22"/>
      <c r="H38" s="20"/>
      <c r="I38" s="6" t="str">
        <f>IF($A38="","",SUMIFS(Budsjett!$F$3:$F$2000,Budsjett!$A$3:$A$2000,$A38))</f>
        <v/>
      </c>
      <c r="J38" s="6" t="str">
        <f>IF($A38="","",SUMIFS(Kostnader!$I$3:$I$3000,Kostnader!$B$3:$B$3000,$A38))</f>
        <v/>
      </c>
      <c r="K38" s="6" t="str">
        <f t="shared" si="8"/>
        <v/>
      </c>
      <c r="L38" s="19" t="str">
        <f t="shared" si="9"/>
        <v/>
      </c>
      <c r="M38" s="6" t="str">
        <f>IF($A38="","",SUMIFS(Fakturering!$F$3:$F$1000,Fakturering!$B$3:$B$1000,$A38))</f>
        <v/>
      </c>
      <c r="N38" s="6" t="str">
        <f>IF($A38="","",SUMIFS(Fakturering!$M$3:$M$1000,Fakturering!$B$3:$B$1000,$A38))</f>
        <v/>
      </c>
      <c r="O38" s="6" t="str">
        <f t="shared" si="10"/>
        <v/>
      </c>
      <c r="P38" s="19" t="str">
        <f t="shared" si="11"/>
        <v/>
      </c>
      <c r="Q38" s="6"/>
      <c r="R38" s="19" t="str">
        <f t="shared" si="12"/>
        <v/>
      </c>
      <c r="S38" s="6" t="str">
        <f t="shared" si="13"/>
        <v/>
      </c>
      <c r="T38" s="58" t="str">
        <f>IF($A38="","",SUMIFS(Budsjett!$D$3:$D$2000,Budsjett!$A$3:$A$2000,$A38,Budsjett!$C$3:$C$2000,"Timer"))</f>
        <v/>
      </c>
      <c r="U38" s="58" t="str">
        <f>IF($A38="","",SUMIFS(Kostnader!$G$3:$G$3000,Kostnader!$B$3:$B$3000,$A38,Kostnader!$D$3:$D$3000,"Timer"))</f>
        <v/>
      </c>
      <c r="V38" s="58" t="str">
        <f t="shared" si="14"/>
        <v/>
      </c>
      <c r="W38" s="59" t="str">
        <f t="shared" si="15"/>
        <v/>
      </c>
    </row>
    <row r="39" spans="1:23" x14ac:dyDescent="0.3">
      <c r="A39" s="20"/>
      <c r="B39" s="20"/>
      <c r="C39" s="20"/>
      <c r="D39" s="21" t="str">
        <f>IF(C39="","",VLOOKUP(C39,Kunder!$A$3:$B$500,2,FALSE))</f>
        <v/>
      </c>
      <c r="E39" s="20"/>
      <c r="F39" s="22"/>
      <c r="G39" s="22"/>
      <c r="H39" s="20"/>
      <c r="I39" s="6" t="str">
        <f>IF($A39="","",SUMIFS(Budsjett!$F$3:$F$2000,Budsjett!$A$3:$A$2000,$A39))</f>
        <v/>
      </c>
      <c r="J39" s="6" t="str">
        <f>IF($A39="","",SUMIFS(Kostnader!$I$3:$I$3000,Kostnader!$B$3:$B$3000,$A39))</f>
        <v/>
      </c>
      <c r="K39" s="6" t="str">
        <f t="shared" si="8"/>
        <v/>
      </c>
      <c r="L39" s="19" t="str">
        <f t="shared" si="9"/>
        <v/>
      </c>
      <c r="M39" s="6" t="str">
        <f>IF($A39="","",SUMIFS(Fakturering!$F$3:$F$1000,Fakturering!$B$3:$B$1000,$A39))</f>
        <v/>
      </c>
      <c r="N39" s="6" t="str">
        <f>IF($A39="","",SUMIFS(Fakturering!$M$3:$M$1000,Fakturering!$B$3:$B$1000,$A39))</f>
        <v/>
      </c>
      <c r="O39" s="6" t="str">
        <f t="shared" si="10"/>
        <v/>
      </c>
      <c r="P39" s="19" t="str">
        <f t="shared" si="11"/>
        <v/>
      </c>
      <c r="Q39" s="6"/>
      <c r="R39" s="19" t="str">
        <f t="shared" si="12"/>
        <v/>
      </c>
      <c r="S39" s="6" t="str">
        <f t="shared" si="13"/>
        <v/>
      </c>
      <c r="T39" s="58" t="str">
        <f>IF($A39="","",SUMIFS(Budsjett!$D$3:$D$2000,Budsjett!$A$3:$A$2000,$A39,Budsjett!$C$3:$C$2000,"Timer"))</f>
        <v/>
      </c>
      <c r="U39" s="58" t="str">
        <f>IF($A39="","",SUMIFS(Kostnader!$G$3:$G$3000,Kostnader!$B$3:$B$3000,$A39,Kostnader!$D$3:$D$3000,"Timer"))</f>
        <v/>
      </c>
      <c r="V39" s="58" t="str">
        <f t="shared" si="14"/>
        <v/>
      </c>
      <c r="W39" s="59" t="str">
        <f t="shared" si="15"/>
        <v/>
      </c>
    </row>
    <row r="40" spans="1:23" x14ac:dyDescent="0.3">
      <c r="A40" s="20"/>
      <c r="B40" s="20"/>
      <c r="C40" s="20"/>
      <c r="D40" s="21" t="str">
        <f>IF(C40="","",VLOOKUP(C40,Kunder!$A$3:$B$500,2,FALSE))</f>
        <v/>
      </c>
      <c r="E40" s="20"/>
      <c r="F40" s="22"/>
      <c r="G40" s="22"/>
      <c r="H40" s="20"/>
      <c r="I40" s="6" t="str">
        <f>IF($A40="","",SUMIFS(Budsjett!$F$3:$F$2000,Budsjett!$A$3:$A$2000,$A40))</f>
        <v/>
      </c>
      <c r="J40" s="6" t="str">
        <f>IF($A40="","",SUMIFS(Kostnader!$I$3:$I$3000,Kostnader!$B$3:$B$3000,$A40))</f>
        <v/>
      </c>
      <c r="K40" s="6" t="str">
        <f t="shared" si="8"/>
        <v/>
      </c>
      <c r="L40" s="19" t="str">
        <f t="shared" si="9"/>
        <v/>
      </c>
      <c r="M40" s="6" t="str">
        <f>IF($A40="","",SUMIFS(Fakturering!$F$3:$F$1000,Fakturering!$B$3:$B$1000,$A40))</f>
        <v/>
      </c>
      <c r="N40" s="6" t="str">
        <f>IF($A40="","",SUMIFS(Fakturering!$M$3:$M$1000,Fakturering!$B$3:$B$1000,$A40))</f>
        <v/>
      </c>
      <c r="O40" s="6" t="str">
        <f t="shared" si="10"/>
        <v/>
      </c>
      <c r="P40" s="19" t="str">
        <f t="shared" si="11"/>
        <v/>
      </c>
      <c r="Q40" s="6"/>
      <c r="R40" s="19" t="str">
        <f t="shared" si="12"/>
        <v/>
      </c>
      <c r="S40" s="6" t="str">
        <f t="shared" si="13"/>
        <v/>
      </c>
      <c r="T40" s="58" t="str">
        <f>IF($A40="","",SUMIFS(Budsjett!$D$3:$D$2000,Budsjett!$A$3:$A$2000,$A40,Budsjett!$C$3:$C$2000,"Timer"))</f>
        <v/>
      </c>
      <c r="U40" s="58" t="str">
        <f>IF($A40="","",SUMIFS(Kostnader!$G$3:$G$3000,Kostnader!$B$3:$B$3000,$A40,Kostnader!$D$3:$D$3000,"Timer"))</f>
        <v/>
      </c>
      <c r="V40" s="58" t="str">
        <f t="shared" si="14"/>
        <v/>
      </c>
      <c r="W40" s="59" t="str">
        <f t="shared" si="15"/>
        <v/>
      </c>
    </row>
    <row r="41" spans="1:23" x14ac:dyDescent="0.3">
      <c r="A41" s="20"/>
      <c r="B41" s="20"/>
      <c r="C41" s="20"/>
      <c r="D41" s="21" t="str">
        <f>IF(C41="","",VLOOKUP(C41,Kunder!$A$3:$B$500,2,FALSE))</f>
        <v/>
      </c>
      <c r="E41" s="20"/>
      <c r="F41" s="22"/>
      <c r="G41" s="22"/>
      <c r="H41" s="20"/>
      <c r="I41" s="6" t="str">
        <f>IF($A41="","",SUMIFS(Budsjett!$F$3:$F$2000,Budsjett!$A$3:$A$2000,$A41))</f>
        <v/>
      </c>
      <c r="J41" s="6" t="str">
        <f>IF($A41="","",SUMIFS(Kostnader!$I$3:$I$3000,Kostnader!$B$3:$B$3000,$A41))</f>
        <v/>
      </c>
      <c r="K41" s="6" t="str">
        <f t="shared" si="8"/>
        <v/>
      </c>
      <c r="L41" s="19" t="str">
        <f t="shared" si="9"/>
        <v/>
      </c>
      <c r="M41" s="6" t="str">
        <f>IF($A41="","",SUMIFS(Fakturering!$F$3:$F$1000,Fakturering!$B$3:$B$1000,$A41))</f>
        <v/>
      </c>
      <c r="N41" s="6" t="str">
        <f>IF($A41="","",SUMIFS(Fakturering!$M$3:$M$1000,Fakturering!$B$3:$B$1000,$A41))</f>
        <v/>
      </c>
      <c r="O41" s="6" t="str">
        <f t="shared" si="10"/>
        <v/>
      </c>
      <c r="P41" s="19" t="str">
        <f t="shared" si="11"/>
        <v/>
      </c>
      <c r="Q41" s="6"/>
      <c r="R41" s="19" t="str">
        <f t="shared" si="12"/>
        <v/>
      </c>
      <c r="S41" s="6" t="str">
        <f t="shared" si="13"/>
        <v/>
      </c>
      <c r="T41" s="58" t="str">
        <f>IF($A41="","",SUMIFS(Budsjett!$D$3:$D$2000,Budsjett!$A$3:$A$2000,$A41,Budsjett!$C$3:$C$2000,"Timer"))</f>
        <v/>
      </c>
      <c r="U41" s="58" t="str">
        <f>IF($A41="","",SUMIFS(Kostnader!$G$3:$G$3000,Kostnader!$B$3:$B$3000,$A41,Kostnader!$D$3:$D$3000,"Timer"))</f>
        <v/>
      </c>
      <c r="V41" s="58" t="str">
        <f t="shared" si="14"/>
        <v/>
      </c>
      <c r="W41" s="59" t="str">
        <f t="shared" si="15"/>
        <v/>
      </c>
    </row>
    <row r="42" spans="1:23" x14ac:dyDescent="0.3">
      <c r="A42" s="20"/>
      <c r="B42" s="20"/>
      <c r="C42" s="20"/>
      <c r="D42" s="21" t="str">
        <f>IF(C42="","",VLOOKUP(C42,Kunder!$A$3:$B$500,2,FALSE))</f>
        <v/>
      </c>
      <c r="E42" s="20"/>
      <c r="F42" s="22"/>
      <c r="G42" s="22"/>
      <c r="H42" s="20"/>
      <c r="I42" s="6" t="str">
        <f>IF($A42="","",SUMIFS(Budsjett!$F$3:$F$2000,Budsjett!$A$3:$A$2000,$A42))</f>
        <v/>
      </c>
      <c r="J42" s="6" t="str">
        <f>IF($A42="","",SUMIFS(Kostnader!$I$3:$I$3000,Kostnader!$B$3:$B$3000,$A42))</f>
        <v/>
      </c>
      <c r="K42" s="6" t="str">
        <f t="shared" si="8"/>
        <v/>
      </c>
      <c r="L42" s="19" t="str">
        <f t="shared" si="9"/>
        <v/>
      </c>
      <c r="M42" s="6" t="str">
        <f>IF($A42="","",SUMIFS(Fakturering!$F$3:$F$1000,Fakturering!$B$3:$B$1000,$A42))</f>
        <v/>
      </c>
      <c r="N42" s="6" t="str">
        <f>IF($A42="","",SUMIFS(Fakturering!$M$3:$M$1000,Fakturering!$B$3:$B$1000,$A42))</f>
        <v/>
      </c>
      <c r="O42" s="6" t="str">
        <f t="shared" si="10"/>
        <v/>
      </c>
      <c r="P42" s="19" t="str">
        <f t="shared" si="11"/>
        <v/>
      </c>
      <c r="Q42" s="6"/>
      <c r="R42" s="19" t="str">
        <f t="shared" si="12"/>
        <v/>
      </c>
      <c r="S42" s="6" t="str">
        <f t="shared" si="13"/>
        <v/>
      </c>
      <c r="T42" s="58" t="str">
        <f>IF($A42="","",SUMIFS(Budsjett!$D$3:$D$2000,Budsjett!$A$3:$A$2000,$A42,Budsjett!$C$3:$C$2000,"Timer"))</f>
        <v/>
      </c>
      <c r="U42" s="58" t="str">
        <f>IF($A42="","",SUMIFS(Kostnader!$G$3:$G$3000,Kostnader!$B$3:$B$3000,$A42,Kostnader!$D$3:$D$3000,"Timer"))</f>
        <v/>
      </c>
      <c r="V42" s="58" t="str">
        <f t="shared" si="14"/>
        <v/>
      </c>
      <c r="W42" s="59" t="str">
        <f t="shared" si="15"/>
        <v/>
      </c>
    </row>
    <row r="43" spans="1:23" x14ac:dyDescent="0.3">
      <c r="A43" s="20"/>
      <c r="B43" s="20"/>
      <c r="C43" s="20"/>
      <c r="D43" s="21" t="str">
        <f>IF(C43="","",VLOOKUP(C43,Kunder!$A$3:$B$500,2,FALSE))</f>
        <v/>
      </c>
      <c r="E43" s="20"/>
      <c r="F43" s="22"/>
      <c r="G43" s="22"/>
      <c r="H43" s="20"/>
      <c r="I43" s="6" t="str">
        <f>IF($A43="","",SUMIFS(Budsjett!$F$3:$F$2000,Budsjett!$A$3:$A$2000,$A43))</f>
        <v/>
      </c>
      <c r="J43" s="6" t="str">
        <f>IF($A43="","",SUMIFS(Kostnader!$I$3:$I$3000,Kostnader!$B$3:$B$3000,$A43))</f>
        <v/>
      </c>
      <c r="K43" s="6" t="str">
        <f t="shared" si="8"/>
        <v/>
      </c>
      <c r="L43" s="19" t="str">
        <f t="shared" si="9"/>
        <v/>
      </c>
      <c r="M43" s="6" t="str">
        <f>IF($A43="","",SUMIFS(Fakturering!$F$3:$F$1000,Fakturering!$B$3:$B$1000,$A43))</f>
        <v/>
      </c>
      <c r="N43" s="6" t="str">
        <f>IF($A43="","",SUMIFS(Fakturering!$M$3:$M$1000,Fakturering!$B$3:$B$1000,$A43))</f>
        <v/>
      </c>
      <c r="O43" s="6" t="str">
        <f t="shared" si="10"/>
        <v/>
      </c>
      <c r="P43" s="19" t="str">
        <f t="shared" si="11"/>
        <v/>
      </c>
      <c r="Q43" s="6"/>
      <c r="R43" s="19" t="str">
        <f t="shared" si="12"/>
        <v/>
      </c>
      <c r="S43" s="6" t="str">
        <f t="shared" si="13"/>
        <v/>
      </c>
      <c r="T43" s="58" t="str">
        <f>IF($A43="","",SUMIFS(Budsjett!$D$3:$D$2000,Budsjett!$A$3:$A$2000,$A43,Budsjett!$C$3:$C$2000,"Timer"))</f>
        <v/>
      </c>
      <c r="U43" s="58" t="str">
        <f>IF($A43="","",SUMIFS(Kostnader!$G$3:$G$3000,Kostnader!$B$3:$B$3000,$A43,Kostnader!$D$3:$D$3000,"Timer"))</f>
        <v/>
      </c>
      <c r="V43" s="58" t="str">
        <f t="shared" si="14"/>
        <v/>
      </c>
      <c r="W43" s="59" t="str">
        <f t="shared" si="15"/>
        <v/>
      </c>
    </row>
    <row r="44" spans="1:23" x14ac:dyDescent="0.3">
      <c r="A44" s="20"/>
      <c r="B44" s="20"/>
      <c r="C44" s="20"/>
      <c r="D44" s="21" t="str">
        <f>IF(C44="","",VLOOKUP(C44,Kunder!$A$3:$B$500,2,FALSE))</f>
        <v/>
      </c>
      <c r="E44" s="20"/>
      <c r="F44" s="22"/>
      <c r="G44" s="22"/>
      <c r="H44" s="20"/>
      <c r="I44" s="6" t="str">
        <f>IF($A44="","",SUMIFS(Budsjett!$F$3:$F$2000,Budsjett!$A$3:$A$2000,$A44))</f>
        <v/>
      </c>
      <c r="J44" s="6" t="str">
        <f>IF($A44="","",SUMIFS(Kostnader!$I$3:$I$3000,Kostnader!$B$3:$B$3000,$A44))</f>
        <v/>
      </c>
      <c r="K44" s="6" t="str">
        <f t="shared" si="8"/>
        <v/>
      </c>
      <c r="L44" s="19" t="str">
        <f t="shared" si="9"/>
        <v/>
      </c>
      <c r="M44" s="6" t="str">
        <f>IF($A44="","",SUMIFS(Fakturering!$F$3:$F$1000,Fakturering!$B$3:$B$1000,$A44))</f>
        <v/>
      </c>
      <c r="N44" s="6" t="str">
        <f>IF($A44="","",SUMIFS(Fakturering!$M$3:$M$1000,Fakturering!$B$3:$B$1000,$A44))</f>
        <v/>
      </c>
      <c r="O44" s="6" t="str">
        <f t="shared" si="10"/>
        <v/>
      </c>
      <c r="P44" s="19" t="str">
        <f t="shared" si="11"/>
        <v/>
      </c>
      <c r="Q44" s="6"/>
      <c r="R44" s="19" t="str">
        <f t="shared" si="12"/>
        <v/>
      </c>
      <c r="S44" s="6" t="str">
        <f t="shared" si="13"/>
        <v/>
      </c>
      <c r="T44" s="58" t="str">
        <f>IF($A44="","",SUMIFS(Budsjett!$D$3:$D$2000,Budsjett!$A$3:$A$2000,$A44,Budsjett!$C$3:$C$2000,"Timer"))</f>
        <v/>
      </c>
      <c r="U44" s="58" t="str">
        <f>IF($A44="","",SUMIFS(Kostnader!$G$3:$G$3000,Kostnader!$B$3:$B$3000,$A44,Kostnader!$D$3:$D$3000,"Timer"))</f>
        <v/>
      </c>
      <c r="V44" s="58" t="str">
        <f t="shared" si="14"/>
        <v/>
      </c>
      <c r="W44" s="59" t="str">
        <f t="shared" si="15"/>
        <v/>
      </c>
    </row>
    <row r="45" spans="1:23" x14ac:dyDescent="0.3">
      <c r="A45" s="20"/>
      <c r="B45" s="20"/>
      <c r="C45" s="20"/>
      <c r="D45" s="21" t="str">
        <f>IF(C45="","",VLOOKUP(C45,Kunder!$A$3:$B$500,2,FALSE))</f>
        <v/>
      </c>
      <c r="E45" s="20"/>
      <c r="F45" s="22"/>
      <c r="G45" s="22"/>
      <c r="H45" s="20"/>
      <c r="I45" s="6" t="str">
        <f>IF($A45="","",SUMIFS(Budsjett!$F$3:$F$2000,Budsjett!$A$3:$A$2000,$A45))</f>
        <v/>
      </c>
      <c r="J45" s="6" t="str">
        <f>IF($A45="","",SUMIFS(Kostnader!$I$3:$I$3000,Kostnader!$B$3:$B$3000,$A45))</f>
        <v/>
      </c>
      <c r="K45" s="6" t="str">
        <f t="shared" si="8"/>
        <v/>
      </c>
      <c r="L45" s="19" t="str">
        <f t="shared" si="9"/>
        <v/>
      </c>
      <c r="M45" s="6" t="str">
        <f>IF($A45="","",SUMIFS(Fakturering!$F$3:$F$1000,Fakturering!$B$3:$B$1000,$A45))</f>
        <v/>
      </c>
      <c r="N45" s="6" t="str">
        <f>IF($A45="","",SUMIFS(Fakturering!$M$3:$M$1000,Fakturering!$B$3:$B$1000,$A45))</f>
        <v/>
      </c>
      <c r="O45" s="6" t="str">
        <f t="shared" si="10"/>
        <v/>
      </c>
      <c r="P45" s="19" t="str">
        <f t="shared" si="11"/>
        <v/>
      </c>
      <c r="Q45" s="6"/>
      <c r="R45" s="19" t="str">
        <f t="shared" si="12"/>
        <v/>
      </c>
      <c r="S45" s="6" t="str">
        <f t="shared" si="13"/>
        <v/>
      </c>
      <c r="T45" s="58" t="str">
        <f>IF($A45="","",SUMIFS(Budsjett!$D$3:$D$2000,Budsjett!$A$3:$A$2000,$A45,Budsjett!$C$3:$C$2000,"Timer"))</f>
        <v/>
      </c>
      <c r="U45" s="58" t="str">
        <f>IF($A45="","",SUMIFS(Kostnader!$G$3:$G$3000,Kostnader!$B$3:$B$3000,$A45,Kostnader!$D$3:$D$3000,"Timer"))</f>
        <v/>
      </c>
      <c r="V45" s="58" t="str">
        <f t="shared" si="14"/>
        <v/>
      </c>
      <c r="W45" s="59" t="str">
        <f t="shared" si="15"/>
        <v/>
      </c>
    </row>
    <row r="46" spans="1:23" x14ac:dyDescent="0.3">
      <c r="A46" s="20"/>
      <c r="B46" s="20"/>
      <c r="C46" s="20"/>
      <c r="D46" s="21" t="str">
        <f>IF(C46="","",VLOOKUP(C46,Kunder!$A$3:$B$500,2,FALSE))</f>
        <v/>
      </c>
      <c r="E46" s="20"/>
      <c r="F46" s="22"/>
      <c r="G46" s="22"/>
      <c r="H46" s="20"/>
      <c r="I46" s="6" t="str">
        <f>IF($A46="","",SUMIFS(Budsjett!$F$3:$F$2000,Budsjett!$A$3:$A$2000,$A46))</f>
        <v/>
      </c>
      <c r="J46" s="6" t="str">
        <f>IF($A46="","",SUMIFS(Kostnader!$I$3:$I$3000,Kostnader!$B$3:$B$3000,$A46))</f>
        <v/>
      </c>
      <c r="K46" s="6" t="str">
        <f t="shared" si="8"/>
        <v/>
      </c>
      <c r="L46" s="19" t="str">
        <f t="shared" si="9"/>
        <v/>
      </c>
      <c r="M46" s="6" t="str">
        <f>IF($A46="","",SUMIFS(Fakturering!$F$3:$F$1000,Fakturering!$B$3:$B$1000,$A46))</f>
        <v/>
      </c>
      <c r="N46" s="6" t="str">
        <f>IF($A46="","",SUMIFS(Fakturering!$M$3:$M$1000,Fakturering!$B$3:$B$1000,$A46))</f>
        <v/>
      </c>
      <c r="O46" s="6" t="str">
        <f t="shared" si="10"/>
        <v/>
      </c>
      <c r="P46" s="19" t="str">
        <f t="shared" si="11"/>
        <v/>
      </c>
      <c r="Q46" s="6"/>
      <c r="R46" s="19" t="str">
        <f t="shared" si="12"/>
        <v/>
      </c>
      <c r="S46" s="6" t="str">
        <f t="shared" si="13"/>
        <v/>
      </c>
      <c r="T46" s="58" t="str">
        <f>IF($A46="","",SUMIFS(Budsjett!$D$3:$D$2000,Budsjett!$A$3:$A$2000,$A46,Budsjett!$C$3:$C$2000,"Timer"))</f>
        <v/>
      </c>
      <c r="U46" s="58" t="str">
        <f>IF($A46="","",SUMIFS(Kostnader!$G$3:$G$3000,Kostnader!$B$3:$B$3000,$A46,Kostnader!$D$3:$D$3000,"Timer"))</f>
        <v/>
      </c>
      <c r="V46" s="58" t="str">
        <f t="shared" si="14"/>
        <v/>
      </c>
      <c r="W46" s="59" t="str">
        <f t="shared" si="15"/>
        <v/>
      </c>
    </row>
    <row r="47" spans="1:23" x14ac:dyDescent="0.3">
      <c r="A47" s="20"/>
      <c r="B47" s="20"/>
      <c r="C47" s="20"/>
      <c r="D47" s="21" t="str">
        <f>IF(C47="","",VLOOKUP(C47,Kunder!$A$3:$B$500,2,FALSE))</f>
        <v/>
      </c>
      <c r="E47" s="20"/>
      <c r="F47" s="22"/>
      <c r="G47" s="22"/>
      <c r="H47" s="20"/>
      <c r="I47" s="6" t="str">
        <f>IF($A47="","",SUMIFS(Budsjett!$F$3:$F$2000,Budsjett!$A$3:$A$2000,$A47))</f>
        <v/>
      </c>
      <c r="J47" s="6" t="str">
        <f>IF($A47="","",SUMIFS(Kostnader!$I$3:$I$3000,Kostnader!$B$3:$B$3000,$A47))</f>
        <v/>
      </c>
      <c r="K47" s="6" t="str">
        <f t="shared" si="8"/>
        <v/>
      </c>
      <c r="L47" s="19" t="str">
        <f t="shared" si="9"/>
        <v/>
      </c>
      <c r="M47" s="6" t="str">
        <f>IF($A47="","",SUMIFS(Fakturering!$F$3:$F$1000,Fakturering!$B$3:$B$1000,$A47))</f>
        <v/>
      </c>
      <c r="N47" s="6" t="str">
        <f>IF($A47="","",SUMIFS(Fakturering!$M$3:$M$1000,Fakturering!$B$3:$B$1000,$A47))</f>
        <v/>
      </c>
      <c r="O47" s="6" t="str">
        <f t="shared" si="10"/>
        <v/>
      </c>
      <c r="P47" s="19" t="str">
        <f t="shared" si="11"/>
        <v/>
      </c>
      <c r="Q47" s="6"/>
      <c r="R47" s="19" t="str">
        <f t="shared" si="12"/>
        <v/>
      </c>
      <c r="S47" s="6" t="str">
        <f t="shared" si="13"/>
        <v/>
      </c>
      <c r="T47" s="58" t="str">
        <f>IF($A47="","",SUMIFS(Budsjett!$D$3:$D$2000,Budsjett!$A$3:$A$2000,$A47,Budsjett!$C$3:$C$2000,"Timer"))</f>
        <v/>
      </c>
      <c r="U47" s="58" t="str">
        <f>IF($A47="","",SUMIFS(Kostnader!$G$3:$G$3000,Kostnader!$B$3:$B$3000,$A47,Kostnader!$D$3:$D$3000,"Timer"))</f>
        <v/>
      </c>
      <c r="V47" s="58" t="str">
        <f t="shared" si="14"/>
        <v/>
      </c>
      <c r="W47" s="59" t="str">
        <f t="shared" si="15"/>
        <v/>
      </c>
    </row>
    <row r="48" spans="1:23" x14ac:dyDescent="0.3">
      <c r="A48" s="20"/>
      <c r="B48" s="20"/>
      <c r="C48" s="20"/>
      <c r="D48" s="21" t="str">
        <f>IF(C48="","",VLOOKUP(C48,Kunder!$A$3:$B$500,2,FALSE))</f>
        <v/>
      </c>
      <c r="E48" s="20"/>
      <c r="F48" s="22"/>
      <c r="G48" s="22"/>
      <c r="H48" s="20"/>
      <c r="I48" s="6" t="str">
        <f>IF($A48="","",SUMIFS(Budsjett!$F$3:$F$2000,Budsjett!$A$3:$A$2000,$A48))</f>
        <v/>
      </c>
      <c r="J48" s="6" t="str">
        <f>IF($A48="","",SUMIFS(Kostnader!$I$3:$I$3000,Kostnader!$B$3:$B$3000,$A48))</f>
        <v/>
      </c>
      <c r="K48" s="6" t="str">
        <f t="shared" si="8"/>
        <v/>
      </c>
      <c r="L48" s="19" t="str">
        <f t="shared" si="9"/>
        <v/>
      </c>
      <c r="M48" s="6" t="str">
        <f>IF($A48="","",SUMIFS(Fakturering!$F$3:$F$1000,Fakturering!$B$3:$B$1000,$A48))</f>
        <v/>
      </c>
      <c r="N48" s="6" t="str">
        <f>IF($A48="","",SUMIFS(Fakturering!$M$3:$M$1000,Fakturering!$B$3:$B$1000,$A48))</f>
        <v/>
      </c>
      <c r="O48" s="6" t="str">
        <f t="shared" si="10"/>
        <v/>
      </c>
      <c r="P48" s="19" t="str">
        <f t="shared" si="11"/>
        <v/>
      </c>
      <c r="Q48" s="6"/>
      <c r="R48" s="19" t="str">
        <f t="shared" si="12"/>
        <v/>
      </c>
      <c r="S48" s="6" t="str">
        <f t="shared" si="13"/>
        <v/>
      </c>
      <c r="T48" s="58" t="str">
        <f>IF($A48="","",SUMIFS(Budsjett!$D$3:$D$2000,Budsjett!$A$3:$A$2000,$A48,Budsjett!$C$3:$C$2000,"Timer"))</f>
        <v/>
      </c>
      <c r="U48" s="58" t="str">
        <f>IF($A48="","",SUMIFS(Kostnader!$G$3:$G$3000,Kostnader!$B$3:$B$3000,$A48,Kostnader!$D$3:$D$3000,"Timer"))</f>
        <v/>
      </c>
      <c r="V48" s="58" t="str">
        <f t="shared" si="14"/>
        <v/>
      </c>
      <c r="W48" s="59" t="str">
        <f t="shared" si="15"/>
        <v/>
      </c>
    </row>
    <row r="49" spans="1:23" x14ac:dyDescent="0.3">
      <c r="A49" s="20"/>
      <c r="B49" s="20"/>
      <c r="C49" s="20"/>
      <c r="D49" s="21" t="str">
        <f>IF(C49="","",VLOOKUP(C49,Kunder!$A$3:$B$500,2,FALSE))</f>
        <v/>
      </c>
      <c r="E49" s="20"/>
      <c r="F49" s="22"/>
      <c r="G49" s="22"/>
      <c r="H49" s="20"/>
      <c r="I49" s="6" t="str">
        <f>IF($A49="","",SUMIFS(Budsjett!$F$3:$F$2000,Budsjett!$A$3:$A$2000,$A49))</f>
        <v/>
      </c>
      <c r="J49" s="6" t="str">
        <f>IF($A49="","",SUMIFS(Kostnader!$I$3:$I$3000,Kostnader!$B$3:$B$3000,$A49))</f>
        <v/>
      </c>
      <c r="K49" s="6" t="str">
        <f t="shared" si="8"/>
        <v/>
      </c>
      <c r="L49" s="19" t="str">
        <f t="shared" si="9"/>
        <v/>
      </c>
      <c r="M49" s="6" t="str">
        <f>IF($A49="","",SUMIFS(Fakturering!$F$3:$F$1000,Fakturering!$B$3:$B$1000,$A49))</f>
        <v/>
      </c>
      <c r="N49" s="6" t="str">
        <f>IF($A49="","",SUMIFS(Fakturering!$M$3:$M$1000,Fakturering!$B$3:$B$1000,$A49))</f>
        <v/>
      </c>
      <c r="O49" s="6" t="str">
        <f t="shared" si="10"/>
        <v/>
      </c>
      <c r="P49" s="19" t="str">
        <f t="shared" si="11"/>
        <v/>
      </c>
      <c r="Q49" s="6"/>
      <c r="R49" s="19" t="str">
        <f t="shared" si="12"/>
        <v/>
      </c>
      <c r="S49" s="6" t="str">
        <f t="shared" si="13"/>
        <v/>
      </c>
      <c r="T49" s="58" t="str">
        <f>IF($A49="","",SUMIFS(Budsjett!$D$3:$D$2000,Budsjett!$A$3:$A$2000,$A49,Budsjett!$C$3:$C$2000,"Timer"))</f>
        <v/>
      </c>
      <c r="U49" s="58" t="str">
        <f>IF($A49="","",SUMIFS(Kostnader!$G$3:$G$3000,Kostnader!$B$3:$B$3000,$A49,Kostnader!$D$3:$D$3000,"Timer"))</f>
        <v/>
      </c>
      <c r="V49" s="58" t="str">
        <f t="shared" si="14"/>
        <v/>
      </c>
      <c r="W49" s="59" t="str">
        <f t="shared" si="15"/>
        <v/>
      </c>
    </row>
    <row r="50" spans="1:23" x14ac:dyDescent="0.3">
      <c r="A50" s="20"/>
      <c r="B50" s="20"/>
      <c r="C50" s="20"/>
      <c r="D50" s="21" t="str">
        <f>IF(C50="","",VLOOKUP(C50,Kunder!$A$3:$B$500,2,FALSE))</f>
        <v/>
      </c>
      <c r="E50" s="20"/>
      <c r="F50" s="22"/>
      <c r="G50" s="22"/>
      <c r="H50" s="20"/>
      <c r="I50" s="6" t="str">
        <f>IF($A50="","",SUMIFS(Budsjett!$F$3:$F$2000,Budsjett!$A$3:$A$2000,$A50))</f>
        <v/>
      </c>
      <c r="J50" s="6" t="str">
        <f>IF($A50="","",SUMIFS(Kostnader!$I$3:$I$3000,Kostnader!$B$3:$B$3000,$A50))</f>
        <v/>
      </c>
      <c r="K50" s="6" t="str">
        <f t="shared" si="8"/>
        <v/>
      </c>
      <c r="L50" s="19" t="str">
        <f t="shared" si="9"/>
        <v/>
      </c>
      <c r="M50" s="6" t="str">
        <f>IF($A50="","",SUMIFS(Fakturering!$F$3:$F$1000,Fakturering!$B$3:$B$1000,$A50))</f>
        <v/>
      </c>
      <c r="N50" s="6" t="str">
        <f>IF($A50="","",SUMIFS(Fakturering!$M$3:$M$1000,Fakturering!$B$3:$B$1000,$A50))</f>
        <v/>
      </c>
      <c r="O50" s="6" t="str">
        <f t="shared" si="10"/>
        <v/>
      </c>
      <c r="P50" s="19" t="str">
        <f t="shared" si="11"/>
        <v/>
      </c>
      <c r="Q50" s="6"/>
      <c r="R50" s="19" t="str">
        <f t="shared" si="12"/>
        <v/>
      </c>
      <c r="S50" s="6" t="str">
        <f t="shared" si="13"/>
        <v/>
      </c>
      <c r="T50" s="58" t="str">
        <f>IF($A50="","",SUMIFS(Budsjett!$D$3:$D$2000,Budsjett!$A$3:$A$2000,$A50,Budsjett!$C$3:$C$2000,"Timer"))</f>
        <v/>
      </c>
      <c r="U50" s="58" t="str">
        <f>IF($A50="","",SUMIFS(Kostnader!$G$3:$G$3000,Kostnader!$B$3:$B$3000,$A50,Kostnader!$D$3:$D$3000,"Timer"))</f>
        <v/>
      </c>
      <c r="V50" s="58" t="str">
        <f t="shared" si="14"/>
        <v/>
      </c>
      <c r="W50" s="59" t="str">
        <f t="shared" si="15"/>
        <v/>
      </c>
    </row>
    <row r="51" spans="1:23" x14ac:dyDescent="0.3">
      <c r="A51" s="20"/>
      <c r="B51" s="20"/>
      <c r="C51" s="20"/>
      <c r="D51" s="21" t="str">
        <f>IF(C51="","",VLOOKUP(C51,Kunder!$A$3:$B$500,2,FALSE))</f>
        <v/>
      </c>
      <c r="E51" s="20"/>
      <c r="F51" s="22"/>
      <c r="G51" s="22"/>
      <c r="H51" s="20"/>
      <c r="I51" s="6" t="str">
        <f>IF($A51="","",SUMIFS(Budsjett!$F$3:$F$2000,Budsjett!$A$3:$A$2000,$A51))</f>
        <v/>
      </c>
      <c r="J51" s="6" t="str">
        <f>IF($A51="","",SUMIFS(Kostnader!$I$3:$I$3000,Kostnader!$B$3:$B$3000,$A51))</f>
        <v/>
      </c>
      <c r="K51" s="6" t="str">
        <f t="shared" si="8"/>
        <v/>
      </c>
      <c r="L51" s="19" t="str">
        <f t="shared" si="9"/>
        <v/>
      </c>
      <c r="M51" s="6" t="str">
        <f>IF($A51="","",SUMIFS(Fakturering!$F$3:$F$1000,Fakturering!$B$3:$B$1000,$A51))</f>
        <v/>
      </c>
      <c r="N51" s="6" t="str">
        <f>IF($A51="","",SUMIFS(Fakturering!$M$3:$M$1000,Fakturering!$B$3:$B$1000,$A51))</f>
        <v/>
      </c>
      <c r="O51" s="6" t="str">
        <f t="shared" si="10"/>
        <v/>
      </c>
      <c r="P51" s="19" t="str">
        <f t="shared" si="11"/>
        <v/>
      </c>
      <c r="Q51" s="6"/>
      <c r="R51" s="19" t="str">
        <f t="shared" si="12"/>
        <v/>
      </c>
      <c r="S51" s="6" t="str">
        <f t="shared" si="13"/>
        <v/>
      </c>
      <c r="T51" s="58" t="str">
        <f>IF($A51="","",SUMIFS(Budsjett!$D$3:$D$2000,Budsjett!$A$3:$A$2000,$A51,Budsjett!$C$3:$C$2000,"Timer"))</f>
        <v/>
      </c>
      <c r="U51" s="58" t="str">
        <f>IF($A51="","",SUMIFS(Kostnader!$G$3:$G$3000,Kostnader!$B$3:$B$3000,$A51,Kostnader!$D$3:$D$3000,"Timer"))</f>
        <v/>
      </c>
      <c r="V51" s="58" t="str">
        <f t="shared" si="14"/>
        <v/>
      </c>
      <c r="W51" s="59" t="str">
        <f t="shared" si="15"/>
        <v/>
      </c>
    </row>
    <row r="52" spans="1:23" x14ac:dyDescent="0.3">
      <c r="A52" s="20"/>
      <c r="B52" s="20"/>
      <c r="C52" s="20"/>
      <c r="D52" s="21" t="str">
        <f>IF(C52="","",VLOOKUP(C52,Kunder!$A$3:$B$500,2,FALSE))</f>
        <v/>
      </c>
      <c r="E52" s="20"/>
      <c r="F52" s="22"/>
      <c r="G52" s="22"/>
      <c r="H52" s="20"/>
      <c r="I52" s="6" t="str">
        <f>IF($A52="","",SUMIFS(Budsjett!$F$3:$F$2000,Budsjett!$A$3:$A$2000,$A52))</f>
        <v/>
      </c>
      <c r="J52" s="6" t="str">
        <f>IF($A52="","",SUMIFS(Kostnader!$I$3:$I$3000,Kostnader!$B$3:$B$3000,$A52))</f>
        <v/>
      </c>
      <c r="K52" s="6" t="str">
        <f t="shared" si="8"/>
        <v/>
      </c>
      <c r="L52" s="19" t="str">
        <f t="shared" si="9"/>
        <v/>
      </c>
      <c r="M52" s="6" t="str">
        <f>IF($A52="","",SUMIFS(Fakturering!$F$3:$F$1000,Fakturering!$B$3:$B$1000,$A52))</f>
        <v/>
      </c>
      <c r="N52" s="6" t="str">
        <f>IF($A52="","",SUMIFS(Fakturering!$M$3:$M$1000,Fakturering!$B$3:$B$1000,$A52))</f>
        <v/>
      </c>
      <c r="O52" s="6" t="str">
        <f t="shared" si="10"/>
        <v/>
      </c>
      <c r="P52" s="19" t="str">
        <f t="shared" si="11"/>
        <v/>
      </c>
      <c r="Q52" s="6"/>
      <c r="R52" s="19" t="str">
        <f t="shared" si="12"/>
        <v/>
      </c>
      <c r="S52" s="6" t="str">
        <f t="shared" si="13"/>
        <v/>
      </c>
      <c r="T52" s="58" t="str">
        <f>IF($A52="","",SUMIFS(Budsjett!$D$3:$D$2000,Budsjett!$A$3:$A$2000,$A52,Budsjett!$C$3:$C$2000,"Timer"))</f>
        <v/>
      </c>
      <c r="U52" s="58" t="str">
        <f>IF($A52="","",SUMIFS(Kostnader!$G$3:$G$3000,Kostnader!$B$3:$B$3000,$A52,Kostnader!$D$3:$D$3000,"Timer"))</f>
        <v/>
      </c>
      <c r="V52" s="58" t="str">
        <f t="shared" si="14"/>
        <v/>
      </c>
      <c r="W52" s="59" t="str">
        <f t="shared" si="15"/>
        <v/>
      </c>
    </row>
    <row r="53" spans="1:23" x14ac:dyDescent="0.3">
      <c r="A53" s="20"/>
      <c r="B53" s="20"/>
      <c r="C53" s="20"/>
      <c r="D53" s="21" t="str">
        <f>IF(C53="","",VLOOKUP(C53,Kunder!$A$3:$B$500,2,FALSE))</f>
        <v/>
      </c>
      <c r="E53" s="20"/>
      <c r="F53" s="22"/>
      <c r="G53" s="22"/>
      <c r="H53" s="20"/>
      <c r="I53" s="6" t="str">
        <f>IF($A53="","",SUMIFS(Budsjett!$F$3:$F$2000,Budsjett!$A$3:$A$2000,$A53))</f>
        <v/>
      </c>
      <c r="J53" s="6" t="str">
        <f>IF($A53="","",SUMIFS(Kostnader!$I$3:$I$3000,Kostnader!$B$3:$B$3000,$A53))</f>
        <v/>
      </c>
      <c r="K53" s="6" t="str">
        <f t="shared" si="8"/>
        <v/>
      </c>
      <c r="L53" s="19" t="str">
        <f t="shared" si="9"/>
        <v/>
      </c>
      <c r="M53" s="6" t="str">
        <f>IF($A53="","",SUMIFS(Fakturering!$F$3:$F$1000,Fakturering!$B$3:$B$1000,$A53))</f>
        <v/>
      </c>
      <c r="N53" s="6" t="str">
        <f>IF($A53="","",SUMIFS(Fakturering!$M$3:$M$1000,Fakturering!$B$3:$B$1000,$A53))</f>
        <v/>
      </c>
      <c r="O53" s="6" t="str">
        <f t="shared" si="10"/>
        <v/>
      </c>
      <c r="P53" s="19" t="str">
        <f t="shared" si="11"/>
        <v/>
      </c>
      <c r="Q53" s="6"/>
      <c r="R53" s="19" t="str">
        <f t="shared" si="12"/>
        <v/>
      </c>
      <c r="S53" s="6" t="str">
        <f t="shared" si="13"/>
        <v/>
      </c>
      <c r="T53" s="58" t="str">
        <f>IF($A53="","",SUMIFS(Budsjett!$D$3:$D$2000,Budsjett!$A$3:$A$2000,$A53,Budsjett!$C$3:$C$2000,"Timer"))</f>
        <v/>
      </c>
      <c r="U53" s="58" t="str">
        <f>IF($A53="","",SUMIFS(Kostnader!$G$3:$G$3000,Kostnader!$B$3:$B$3000,$A53,Kostnader!$D$3:$D$3000,"Timer"))</f>
        <v/>
      </c>
      <c r="V53" s="58" t="str">
        <f t="shared" si="14"/>
        <v/>
      </c>
      <c r="W53" s="59" t="str">
        <f t="shared" si="15"/>
        <v/>
      </c>
    </row>
    <row r="54" spans="1:23" x14ac:dyDescent="0.3">
      <c r="A54" s="20"/>
      <c r="B54" s="20"/>
      <c r="C54" s="20"/>
      <c r="D54" s="21" t="str">
        <f>IF(C54="","",VLOOKUP(C54,Kunder!$A$3:$B$500,2,FALSE))</f>
        <v/>
      </c>
      <c r="E54" s="20"/>
      <c r="F54" s="22"/>
      <c r="G54" s="22"/>
      <c r="H54" s="20"/>
      <c r="I54" s="6" t="str">
        <f>IF($A54="","",SUMIFS(Budsjett!$F$3:$F$2000,Budsjett!$A$3:$A$2000,$A54))</f>
        <v/>
      </c>
      <c r="J54" s="6" t="str">
        <f>IF($A54="","",SUMIFS(Kostnader!$I$3:$I$3000,Kostnader!$B$3:$B$3000,$A54))</f>
        <v/>
      </c>
      <c r="K54" s="6" t="str">
        <f t="shared" si="8"/>
        <v/>
      </c>
      <c r="L54" s="19" t="str">
        <f t="shared" si="9"/>
        <v/>
      </c>
      <c r="M54" s="6" t="str">
        <f>IF($A54="","",SUMIFS(Fakturering!$F$3:$F$1000,Fakturering!$B$3:$B$1000,$A54))</f>
        <v/>
      </c>
      <c r="N54" s="6" t="str">
        <f>IF($A54="","",SUMIFS(Fakturering!$M$3:$M$1000,Fakturering!$B$3:$B$1000,$A54))</f>
        <v/>
      </c>
      <c r="O54" s="6" t="str">
        <f t="shared" si="10"/>
        <v/>
      </c>
      <c r="P54" s="19" t="str">
        <f t="shared" si="11"/>
        <v/>
      </c>
      <c r="Q54" s="6"/>
      <c r="R54" s="19" t="str">
        <f t="shared" si="12"/>
        <v/>
      </c>
      <c r="S54" s="6" t="str">
        <f t="shared" si="13"/>
        <v/>
      </c>
      <c r="T54" s="58" t="str">
        <f>IF($A54="","",SUMIFS(Budsjett!$D$3:$D$2000,Budsjett!$A$3:$A$2000,$A54,Budsjett!$C$3:$C$2000,"Timer"))</f>
        <v/>
      </c>
      <c r="U54" s="58" t="str">
        <f>IF($A54="","",SUMIFS(Kostnader!$G$3:$G$3000,Kostnader!$B$3:$B$3000,$A54,Kostnader!$D$3:$D$3000,"Timer"))</f>
        <v/>
      </c>
      <c r="V54" s="58" t="str">
        <f t="shared" si="14"/>
        <v/>
      </c>
      <c r="W54" s="59" t="str">
        <f t="shared" si="15"/>
        <v/>
      </c>
    </row>
    <row r="55" spans="1:23" x14ac:dyDescent="0.3">
      <c r="A55" s="20"/>
      <c r="B55" s="20"/>
      <c r="C55" s="20"/>
      <c r="D55" s="21" t="str">
        <f>IF(C55="","",VLOOKUP(C55,Kunder!$A$3:$B$500,2,FALSE))</f>
        <v/>
      </c>
      <c r="E55" s="20"/>
      <c r="F55" s="22"/>
      <c r="G55" s="22"/>
      <c r="H55" s="20"/>
      <c r="I55" s="6" t="str">
        <f>IF($A55="","",SUMIFS(Budsjett!$F$3:$F$2000,Budsjett!$A$3:$A$2000,$A55))</f>
        <v/>
      </c>
      <c r="J55" s="6" t="str">
        <f>IF($A55="","",SUMIFS(Kostnader!$I$3:$I$3000,Kostnader!$B$3:$B$3000,$A55))</f>
        <v/>
      </c>
      <c r="K55" s="6" t="str">
        <f t="shared" si="8"/>
        <v/>
      </c>
      <c r="L55" s="19" t="str">
        <f t="shared" si="9"/>
        <v/>
      </c>
      <c r="M55" s="6" t="str">
        <f>IF($A55="","",SUMIFS(Fakturering!$F$3:$F$1000,Fakturering!$B$3:$B$1000,$A55))</f>
        <v/>
      </c>
      <c r="N55" s="6" t="str">
        <f>IF($A55="","",SUMIFS(Fakturering!$M$3:$M$1000,Fakturering!$B$3:$B$1000,$A55))</f>
        <v/>
      </c>
      <c r="O55" s="6" t="str">
        <f t="shared" si="10"/>
        <v/>
      </c>
      <c r="P55" s="19" t="str">
        <f t="shared" si="11"/>
        <v/>
      </c>
      <c r="Q55" s="6"/>
      <c r="R55" s="19" t="str">
        <f t="shared" si="12"/>
        <v/>
      </c>
      <c r="S55" s="6" t="str">
        <f t="shared" si="13"/>
        <v/>
      </c>
      <c r="T55" s="58" t="str">
        <f>IF($A55="","",SUMIFS(Budsjett!$D$3:$D$2000,Budsjett!$A$3:$A$2000,$A55,Budsjett!$C$3:$C$2000,"Timer"))</f>
        <v/>
      </c>
      <c r="U55" s="58" t="str">
        <f>IF($A55="","",SUMIFS(Kostnader!$G$3:$G$3000,Kostnader!$B$3:$B$3000,$A55,Kostnader!$D$3:$D$3000,"Timer"))</f>
        <v/>
      </c>
      <c r="V55" s="58" t="str">
        <f t="shared" si="14"/>
        <v/>
      </c>
      <c r="W55" s="59" t="str">
        <f t="shared" si="15"/>
        <v/>
      </c>
    </row>
    <row r="56" spans="1:23" x14ac:dyDescent="0.3">
      <c r="A56" s="20"/>
      <c r="B56" s="20"/>
      <c r="C56" s="20"/>
      <c r="D56" s="21" t="str">
        <f>IF(C56="","",VLOOKUP(C56,Kunder!$A$3:$B$500,2,FALSE))</f>
        <v/>
      </c>
      <c r="E56" s="20"/>
      <c r="F56" s="22"/>
      <c r="G56" s="22"/>
      <c r="H56" s="20"/>
      <c r="I56" s="6" t="str">
        <f>IF($A56="","",SUMIFS(Budsjett!$F$3:$F$2000,Budsjett!$A$3:$A$2000,$A56))</f>
        <v/>
      </c>
      <c r="J56" s="6" t="str">
        <f>IF($A56="","",SUMIFS(Kostnader!$I$3:$I$3000,Kostnader!$B$3:$B$3000,$A56))</f>
        <v/>
      </c>
      <c r="K56" s="6" t="str">
        <f t="shared" si="8"/>
        <v/>
      </c>
      <c r="L56" s="19" t="str">
        <f t="shared" si="9"/>
        <v/>
      </c>
      <c r="M56" s="6" t="str">
        <f>IF($A56="","",SUMIFS(Fakturering!$F$3:$F$1000,Fakturering!$B$3:$B$1000,$A56))</f>
        <v/>
      </c>
      <c r="N56" s="6" t="str">
        <f>IF($A56="","",SUMIFS(Fakturering!$M$3:$M$1000,Fakturering!$B$3:$B$1000,$A56))</f>
        <v/>
      </c>
      <c r="O56" s="6" t="str">
        <f t="shared" si="10"/>
        <v/>
      </c>
      <c r="P56" s="19" t="str">
        <f t="shared" si="11"/>
        <v/>
      </c>
      <c r="Q56" s="6"/>
      <c r="R56" s="19" t="str">
        <f t="shared" si="12"/>
        <v/>
      </c>
      <c r="S56" s="6" t="str">
        <f t="shared" si="13"/>
        <v/>
      </c>
      <c r="T56" s="58" t="str">
        <f>IF($A56="","",SUMIFS(Budsjett!$D$3:$D$2000,Budsjett!$A$3:$A$2000,$A56,Budsjett!$C$3:$C$2000,"Timer"))</f>
        <v/>
      </c>
      <c r="U56" s="58" t="str">
        <f>IF($A56="","",SUMIFS(Kostnader!$G$3:$G$3000,Kostnader!$B$3:$B$3000,$A56,Kostnader!$D$3:$D$3000,"Timer"))</f>
        <v/>
      </c>
      <c r="V56" s="58" t="str">
        <f t="shared" si="14"/>
        <v/>
      </c>
      <c r="W56" s="59" t="str">
        <f t="shared" si="15"/>
        <v/>
      </c>
    </row>
    <row r="57" spans="1:23" x14ac:dyDescent="0.3">
      <c r="A57" s="20"/>
      <c r="B57" s="20"/>
      <c r="C57" s="20"/>
      <c r="D57" s="21" t="str">
        <f>IF(C57="","",VLOOKUP(C57,Kunder!$A$3:$B$500,2,FALSE))</f>
        <v/>
      </c>
      <c r="E57" s="20"/>
      <c r="F57" s="22"/>
      <c r="G57" s="22"/>
      <c r="H57" s="20"/>
      <c r="I57" s="6" t="str">
        <f>IF($A57="","",SUMIFS(Budsjett!$F$3:$F$2000,Budsjett!$A$3:$A$2000,$A57))</f>
        <v/>
      </c>
      <c r="J57" s="6" t="str">
        <f>IF($A57="","",SUMIFS(Kostnader!$I$3:$I$3000,Kostnader!$B$3:$B$3000,$A57))</f>
        <v/>
      </c>
      <c r="K57" s="6" t="str">
        <f t="shared" si="8"/>
        <v/>
      </c>
      <c r="L57" s="19" t="str">
        <f t="shared" si="9"/>
        <v/>
      </c>
      <c r="M57" s="6" t="str">
        <f>IF($A57="","",SUMIFS(Fakturering!$F$3:$F$1000,Fakturering!$B$3:$B$1000,$A57))</f>
        <v/>
      </c>
      <c r="N57" s="6" t="str">
        <f>IF($A57="","",SUMIFS(Fakturering!$M$3:$M$1000,Fakturering!$B$3:$B$1000,$A57))</f>
        <v/>
      </c>
      <c r="O57" s="6" t="str">
        <f t="shared" si="10"/>
        <v/>
      </c>
      <c r="P57" s="19" t="str">
        <f t="shared" si="11"/>
        <v/>
      </c>
      <c r="Q57" s="6"/>
      <c r="R57" s="19" t="str">
        <f t="shared" si="12"/>
        <v/>
      </c>
      <c r="S57" s="6" t="str">
        <f t="shared" si="13"/>
        <v/>
      </c>
      <c r="T57" s="58" t="str">
        <f>IF($A57="","",SUMIFS(Budsjett!$D$3:$D$2000,Budsjett!$A$3:$A$2000,$A57,Budsjett!$C$3:$C$2000,"Timer"))</f>
        <v/>
      </c>
      <c r="U57" s="58" t="str">
        <f>IF($A57="","",SUMIFS(Kostnader!$G$3:$G$3000,Kostnader!$B$3:$B$3000,$A57,Kostnader!$D$3:$D$3000,"Timer"))</f>
        <v/>
      </c>
      <c r="V57" s="58" t="str">
        <f t="shared" si="14"/>
        <v/>
      </c>
      <c r="W57" s="59" t="str">
        <f t="shared" si="15"/>
        <v/>
      </c>
    </row>
    <row r="58" spans="1:23" x14ac:dyDescent="0.3">
      <c r="A58" s="20"/>
      <c r="B58" s="20"/>
      <c r="C58" s="20"/>
      <c r="D58" s="21" t="str">
        <f>IF(C58="","",VLOOKUP(C58,Kunder!$A$3:$B$500,2,FALSE))</f>
        <v/>
      </c>
      <c r="E58" s="20"/>
      <c r="F58" s="22"/>
      <c r="G58" s="22"/>
      <c r="H58" s="20"/>
      <c r="I58" s="6" t="str">
        <f>IF($A58="","",SUMIFS(Budsjett!$F$3:$F$2000,Budsjett!$A$3:$A$2000,$A58))</f>
        <v/>
      </c>
      <c r="J58" s="6" t="str">
        <f>IF($A58="","",SUMIFS(Kostnader!$I$3:$I$3000,Kostnader!$B$3:$B$3000,$A58))</f>
        <v/>
      </c>
      <c r="K58" s="6" t="str">
        <f t="shared" si="8"/>
        <v/>
      </c>
      <c r="L58" s="19" t="str">
        <f t="shared" si="9"/>
        <v/>
      </c>
      <c r="M58" s="6" t="str">
        <f>IF($A58="","",SUMIFS(Fakturering!$F$3:$F$1000,Fakturering!$B$3:$B$1000,$A58))</f>
        <v/>
      </c>
      <c r="N58" s="6" t="str">
        <f>IF($A58="","",SUMIFS(Fakturering!$M$3:$M$1000,Fakturering!$B$3:$B$1000,$A58))</f>
        <v/>
      </c>
      <c r="O58" s="6" t="str">
        <f t="shared" si="10"/>
        <v/>
      </c>
      <c r="P58" s="19" t="str">
        <f t="shared" si="11"/>
        <v/>
      </c>
      <c r="Q58" s="6"/>
      <c r="R58" s="19" t="str">
        <f t="shared" si="12"/>
        <v/>
      </c>
      <c r="S58" s="6" t="str">
        <f t="shared" si="13"/>
        <v/>
      </c>
      <c r="T58" s="58" t="str">
        <f>IF($A58="","",SUMIFS(Budsjett!$D$3:$D$2000,Budsjett!$A$3:$A$2000,$A58,Budsjett!$C$3:$C$2000,"Timer"))</f>
        <v/>
      </c>
      <c r="U58" s="58" t="str">
        <f>IF($A58="","",SUMIFS(Kostnader!$G$3:$G$3000,Kostnader!$B$3:$B$3000,$A58,Kostnader!$D$3:$D$3000,"Timer"))</f>
        <v/>
      </c>
      <c r="V58" s="58" t="str">
        <f t="shared" si="14"/>
        <v/>
      </c>
      <c r="W58" s="59" t="str">
        <f t="shared" si="15"/>
        <v/>
      </c>
    </row>
    <row r="59" spans="1:23" x14ac:dyDescent="0.3">
      <c r="A59" s="20"/>
      <c r="B59" s="20"/>
      <c r="C59" s="20"/>
      <c r="D59" s="21" t="str">
        <f>IF(C59="","",VLOOKUP(C59,Kunder!$A$3:$B$500,2,FALSE))</f>
        <v/>
      </c>
      <c r="E59" s="20"/>
      <c r="F59" s="22"/>
      <c r="G59" s="22"/>
      <c r="H59" s="20"/>
      <c r="I59" s="6" t="str">
        <f>IF($A59="","",SUMIFS(Budsjett!$F$3:$F$2000,Budsjett!$A$3:$A$2000,$A59))</f>
        <v/>
      </c>
      <c r="J59" s="6" t="str">
        <f>IF($A59="","",SUMIFS(Kostnader!$I$3:$I$3000,Kostnader!$B$3:$B$3000,$A59))</f>
        <v/>
      </c>
      <c r="K59" s="6" t="str">
        <f t="shared" si="8"/>
        <v/>
      </c>
      <c r="L59" s="19" t="str">
        <f t="shared" si="9"/>
        <v/>
      </c>
      <c r="M59" s="6" t="str">
        <f>IF($A59="","",SUMIFS(Fakturering!$F$3:$F$1000,Fakturering!$B$3:$B$1000,$A59))</f>
        <v/>
      </c>
      <c r="N59" s="6" t="str">
        <f>IF($A59="","",SUMIFS(Fakturering!$M$3:$M$1000,Fakturering!$B$3:$B$1000,$A59))</f>
        <v/>
      </c>
      <c r="O59" s="6" t="str">
        <f t="shared" si="10"/>
        <v/>
      </c>
      <c r="P59" s="19" t="str">
        <f t="shared" si="11"/>
        <v/>
      </c>
      <c r="Q59" s="6"/>
      <c r="R59" s="19" t="str">
        <f t="shared" si="12"/>
        <v/>
      </c>
      <c r="S59" s="6" t="str">
        <f t="shared" si="13"/>
        <v/>
      </c>
      <c r="T59" s="58" t="str">
        <f>IF($A59="","",SUMIFS(Budsjett!$D$3:$D$2000,Budsjett!$A$3:$A$2000,$A59,Budsjett!$C$3:$C$2000,"Timer"))</f>
        <v/>
      </c>
      <c r="U59" s="58" t="str">
        <f>IF($A59="","",SUMIFS(Kostnader!$G$3:$G$3000,Kostnader!$B$3:$B$3000,$A59,Kostnader!$D$3:$D$3000,"Timer"))</f>
        <v/>
      </c>
      <c r="V59" s="58" t="str">
        <f t="shared" si="14"/>
        <v/>
      </c>
      <c r="W59" s="59" t="str">
        <f t="shared" si="15"/>
        <v/>
      </c>
    </row>
    <row r="60" spans="1:23" x14ac:dyDescent="0.3">
      <c r="A60" s="20"/>
      <c r="B60" s="20"/>
      <c r="C60" s="20"/>
      <c r="D60" s="21" t="str">
        <f>IF(C60="","",VLOOKUP(C60,Kunder!$A$3:$B$500,2,FALSE))</f>
        <v/>
      </c>
      <c r="E60" s="20"/>
      <c r="F60" s="22"/>
      <c r="G60" s="22"/>
      <c r="H60" s="20"/>
      <c r="I60" s="6" t="str">
        <f>IF($A60="","",SUMIFS(Budsjett!$F$3:$F$2000,Budsjett!$A$3:$A$2000,$A60))</f>
        <v/>
      </c>
      <c r="J60" s="6" t="str">
        <f>IF($A60="","",SUMIFS(Kostnader!$I$3:$I$3000,Kostnader!$B$3:$B$3000,$A60))</f>
        <v/>
      </c>
      <c r="K60" s="6" t="str">
        <f t="shared" si="8"/>
        <v/>
      </c>
      <c r="L60" s="19" t="str">
        <f t="shared" si="9"/>
        <v/>
      </c>
      <c r="M60" s="6" t="str">
        <f>IF($A60="","",SUMIFS(Fakturering!$F$3:$F$1000,Fakturering!$B$3:$B$1000,$A60))</f>
        <v/>
      </c>
      <c r="N60" s="6" t="str">
        <f>IF($A60="","",SUMIFS(Fakturering!$M$3:$M$1000,Fakturering!$B$3:$B$1000,$A60))</f>
        <v/>
      </c>
      <c r="O60" s="6" t="str">
        <f t="shared" si="10"/>
        <v/>
      </c>
      <c r="P60" s="19" t="str">
        <f t="shared" si="11"/>
        <v/>
      </c>
      <c r="Q60" s="6"/>
      <c r="R60" s="19" t="str">
        <f t="shared" si="12"/>
        <v/>
      </c>
      <c r="S60" s="6" t="str">
        <f t="shared" si="13"/>
        <v/>
      </c>
      <c r="T60" s="58" t="str">
        <f>IF($A60="","",SUMIFS(Budsjett!$D$3:$D$2000,Budsjett!$A$3:$A$2000,$A60,Budsjett!$C$3:$C$2000,"Timer"))</f>
        <v/>
      </c>
      <c r="U60" s="58" t="str">
        <f>IF($A60="","",SUMIFS(Kostnader!$G$3:$G$3000,Kostnader!$B$3:$B$3000,$A60,Kostnader!$D$3:$D$3000,"Timer"))</f>
        <v/>
      </c>
      <c r="V60" s="58" t="str">
        <f t="shared" si="14"/>
        <v/>
      </c>
      <c r="W60" s="59" t="str">
        <f t="shared" si="15"/>
        <v/>
      </c>
    </row>
    <row r="61" spans="1:23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</row>
    <row r="62" spans="1:23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</row>
    <row r="63" spans="1:23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</row>
    <row r="64" spans="1:23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</row>
    <row r="65" spans="1:16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</row>
    <row r="66" spans="1:16" x14ac:dyDescent="0.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</row>
    <row r="67" spans="1:16" x14ac:dyDescent="0.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</row>
    <row r="68" spans="1:16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</row>
    <row r="69" spans="1:16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</row>
    <row r="70" spans="1:16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</row>
    <row r="71" spans="1:16" x14ac:dyDescent="0.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</row>
    <row r="72" spans="1:16" x14ac:dyDescent="0.3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</row>
    <row r="73" spans="1:16" x14ac:dyDescent="0.3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</row>
    <row r="74" spans="1:16" x14ac:dyDescent="0.3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</row>
    <row r="75" spans="1:16" x14ac:dyDescent="0.3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</row>
    <row r="76" spans="1:16" x14ac:dyDescent="0.3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</row>
    <row r="77" spans="1:16" x14ac:dyDescent="0.3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</row>
    <row r="78" spans="1:16" x14ac:dyDescent="0.3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</row>
    <row r="79" spans="1:16" x14ac:dyDescent="0.3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</row>
    <row r="80" spans="1:16" x14ac:dyDescent="0.3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</row>
    <row r="81" spans="1:16" x14ac:dyDescent="0.3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</row>
    <row r="82" spans="1:16" x14ac:dyDescent="0.3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</row>
    <row r="83" spans="1:16" x14ac:dyDescent="0.3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</row>
    <row r="84" spans="1:16" x14ac:dyDescent="0.3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1:16" x14ac:dyDescent="0.3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</row>
    <row r="86" spans="1:16" x14ac:dyDescent="0.3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</row>
    <row r="87" spans="1:16" x14ac:dyDescent="0.3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</row>
    <row r="88" spans="1:16" x14ac:dyDescent="0.3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</row>
    <row r="89" spans="1:16" x14ac:dyDescent="0.3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</row>
    <row r="90" spans="1:16" x14ac:dyDescent="0.3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</row>
    <row r="91" spans="1:16" x14ac:dyDescent="0.3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</row>
    <row r="92" spans="1:16" x14ac:dyDescent="0.3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</row>
    <row r="93" spans="1:16" x14ac:dyDescent="0.3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</row>
    <row r="94" spans="1:16" x14ac:dyDescent="0.3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</row>
    <row r="95" spans="1:16" x14ac:dyDescent="0.3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</row>
    <row r="96" spans="1:16" x14ac:dyDescent="0.3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</row>
    <row r="97" spans="1:16" x14ac:dyDescent="0.3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</row>
    <row r="98" spans="1:16" x14ac:dyDescent="0.3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</row>
    <row r="99" spans="1:16" x14ac:dyDescent="0.3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</row>
    <row r="100" spans="1:16" x14ac:dyDescent="0.3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</row>
    <row r="101" spans="1:16" x14ac:dyDescent="0.3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</row>
    <row r="102" spans="1:16" x14ac:dyDescent="0.3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</row>
    <row r="103" spans="1:16" x14ac:dyDescent="0.3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</row>
    <row r="104" spans="1:16" x14ac:dyDescent="0.3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</row>
    <row r="105" spans="1:16" x14ac:dyDescent="0.3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</row>
    <row r="106" spans="1:16" x14ac:dyDescent="0.3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</row>
    <row r="107" spans="1:16" x14ac:dyDescent="0.3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</row>
    <row r="108" spans="1:16" x14ac:dyDescent="0.3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</row>
    <row r="109" spans="1:16" x14ac:dyDescent="0.3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</row>
    <row r="110" spans="1:16" x14ac:dyDescent="0.3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</row>
    <row r="111" spans="1:16" x14ac:dyDescent="0.3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</row>
    <row r="112" spans="1:16" x14ac:dyDescent="0.3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</row>
    <row r="113" spans="1:16" x14ac:dyDescent="0.3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</row>
    <row r="114" spans="1:16" x14ac:dyDescent="0.3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</row>
    <row r="115" spans="1:16" x14ac:dyDescent="0.3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</row>
    <row r="116" spans="1:16" x14ac:dyDescent="0.3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</row>
    <row r="117" spans="1:16" x14ac:dyDescent="0.3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</row>
    <row r="118" spans="1:16" x14ac:dyDescent="0.3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</row>
    <row r="119" spans="1:16" x14ac:dyDescent="0.3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</row>
    <row r="120" spans="1:16" x14ac:dyDescent="0.3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</row>
    <row r="121" spans="1:16" x14ac:dyDescent="0.3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</row>
    <row r="122" spans="1:16" x14ac:dyDescent="0.3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</row>
    <row r="123" spans="1:16" x14ac:dyDescent="0.3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</row>
    <row r="124" spans="1:16" x14ac:dyDescent="0.3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</row>
    <row r="125" spans="1:16" x14ac:dyDescent="0.3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</row>
    <row r="126" spans="1:16" x14ac:dyDescent="0.3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</row>
    <row r="127" spans="1:16" x14ac:dyDescent="0.3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</row>
    <row r="128" spans="1:16" x14ac:dyDescent="0.3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</row>
    <row r="129" spans="1:16" x14ac:dyDescent="0.3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</row>
    <row r="130" spans="1:16" x14ac:dyDescent="0.3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</row>
    <row r="131" spans="1:16" x14ac:dyDescent="0.3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</row>
    <row r="132" spans="1:16" x14ac:dyDescent="0.3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</row>
    <row r="133" spans="1:16" x14ac:dyDescent="0.3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</row>
    <row r="134" spans="1:16" x14ac:dyDescent="0.3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</row>
    <row r="135" spans="1:16" x14ac:dyDescent="0.3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</row>
    <row r="136" spans="1:16" x14ac:dyDescent="0.3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</row>
    <row r="137" spans="1:16" x14ac:dyDescent="0.3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</row>
    <row r="138" spans="1:16" x14ac:dyDescent="0.3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</row>
    <row r="139" spans="1:16" x14ac:dyDescent="0.3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</row>
    <row r="140" spans="1:16" x14ac:dyDescent="0.3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</row>
    <row r="141" spans="1:16" x14ac:dyDescent="0.3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</row>
    <row r="142" spans="1:16" x14ac:dyDescent="0.3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</row>
    <row r="143" spans="1:16" x14ac:dyDescent="0.3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</row>
    <row r="144" spans="1:16" x14ac:dyDescent="0.3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</row>
    <row r="145" spans="1:16" x14ac:dyDescent="0.3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</row>
    <row r="146" spans="1:16" x14ac:dyDescent="0.3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</row>
    <row r="147" spans="1:16" x14ac:dyDescent="0.3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</row>
    <row r="148" spans="1:16" x14ac:dyDescent="0.3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</row>
    <row r="149" spans="1:16" x14ac:dyDescent="0.3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</row>
    <row r="150" spans="1:16" x14ac:dyDescent="0.3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</row>
    <row r="151" spans="1:16" x14ac:dyDescent="0.3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</row>
    <row r="152" spans="1:16" x14ac:dyDescent="0.3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</row>
    <row r="153" spans="1:16" x14ac:dyDescent="0.3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</row>
    <row r="154" spans="1:16" x14ac:dyDescent="0.3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</row>
    <row r="155" spans="1:16" x14ac:dyDescent="0.3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</row>
    <row r="156" spans="1:16" x14ac:dyDescent="0.3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</row>
    <row r="157" spans="1:16" x14ac:dyDescent="0.3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</row>
    <row r="158" spans="1:16" x14ac:dyDescent="0.3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</row>
    <row r="159" spans="1:16" x14ac:dyDescent="0.3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</row>
    <row r="160" spans="1:16" x14ac:dyDescent="0.3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1:16" x14ac:dyDescent="0.3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1:16" x14ac:dyDescent="0.3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1:16" x14ac:dyDescent="0.3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1:16" x14ac:dyDescent="0.3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1:16" x14ac:dyDescent="0.3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1:16" x14ac:dyDescent="0.3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1:16" x14ac:dyDescent="0.3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  <row r="168" spans="1:16" x14ac:dyDescent="0.3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</row>
    <row r="169" spans="1:16" x14ac:dyDescent="0.3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</row>
    <row r="170" spans="1:16" x14ac:dyDescent="0.3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</row>
    <row r="171" spans="1:16" x14ac:dyDescent="0.3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</row>
    <row r="172" spans="1:16" x14ac:dyDescent="0.3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</row>
    <row r="173" spans="1:16" x14ac:dyDescent="0.3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</row>
    <row r="174" spans="1:16" x14ac:dyDescent="0.3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</row>
    <row r="175" spans="1:16" x14ac:dyDescent="0.3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</row>
    <row r="176" spans="1:16" x14ac:dyDescent="0.3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</row>
    <row r="177" spans="1:16" x14ac:dyDescent="0.3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</row>
    <row r="178" spans="1:16" x14ac:dyDescent="0.3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</row>
    <row r="179" spans="1:16" x14ac:dyDescent="0.3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</row>
    <row r="180" spans="1:16" x14ac:dyDescent="0.3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</row>
    <row r="181" spans="1:16" x14ac:dyDescent="0.3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</row>
    <row r="182" spans="1:16" x14ac:dyDescent="0.3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</row>
    <row r="183" spans="1:16" x14ac:dyDescent="0.3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</row>
    <row r="184" spans="1:16" x14ac:dyDescent="0.3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</row>
    <row r="185" spans="1:16" x14ac:dyDescent="0.3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</row>
    <row r="186" spans="1:16" x14ac:dyDescent="0.3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</row>
    <row r="187" spans="1:16" x14ac:dyDescent="0.3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</row>
    <row r="188" spans="1:16" x14ac:dyDescent="0.3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</row>
    <row r="189" spans="1:16" x14ac:dyDescent="0.3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</row>
    <row r="190" spans="1:16" x14ac:dyDescent="0.3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</row>
    <row r="191" spans="1:16" x14ac:dyDescent="0.3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</row>
    <row r="192" spans="1:16" x14ac:dyDescent="0.3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</row>
    <row r="193" spans="1:16" x14ac:dyDescent="0.3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</row>
    <row r="194" spans="1:16" x14ac:dyDescent="0.3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</row>
    <row r="195" spans="1:16" x14ac:dyDescent="0.3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</row>
    <row r="196" spans="1:16" x14ac:dyDescent="0.3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</row>
    <row r="197" spans="1:16" x14ac:dyDescent="0.3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</row>
    <row r="198" spans="1:16" x14ac:dyDescent="0.3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</row>
    <row r="199" spans="1:16" x14ac:dyDescent="0.3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</row>
    <row r="200" spans="1:16" x14ac:dyDescent="0.3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</row>
    <row r="201" spans="1:16" x14ac:dyDescent="0.3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</row>
    <row r="202" spans="1:16" x14ac:dyDescent="0.3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</row>
    <row r="203" spans="1:16" x14ac:dyDescent="0.3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</row>
    <row r="204" spans="1:16" x14ac:dyDescent="0.3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</row>
    <row r="205" spans="1:16" x14ac:dyDescent="0.3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</row>
    <row r="206" spans="1:16" x14ac:dyDescent="0.3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</row>
    <row r="207" spans="1:16" x14ac:dyDescent="0.3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</row>
    <row r="208" spans="1:16" x14ac:dyDescent="0.3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</row>
    <row r="209" spans="1:16" x14ac:dyDescent="0.3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</row>
    <row r="210" spans="1:16" x14ac:dyDescent="0.3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</row>
    <row r="211" spans="1:16" x14ac:dyDescent="0.3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</row>
    <row r="212" spans="1:16" x14ac:dyDescent="0.3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</row>
    <row r="213" spans="1:16" x14ac:dyDescent="0.3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</row>
    <row r="214" spans="1:16" x14ac:dyDescent="0.3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</row>
    <row r="215" spans="1:16" x14ac:dyDescent="0.3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</row>
    <row r="216" spans="1:16" x14ac:dyDescent="0.3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</row>
    <row r="217" spans="1:16" x14ac:dyDescent="0.3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</row>
    <row r="218" spans="1:16" x14ac:dyDescent="0.3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</row>
    <row r="219" spans="1:16" x14ac:dyDescent="0.3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</row>
    <row r="220" spans="1:16" x14ac:dyDescent="0.3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</row>
    <row r="221" spans="1:16" x14ac:dyDescent="0.3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</row>
    <row r="222" spans="1:16" x14ac:dyDescent="0.3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</row>
    <row r="223" spans="1:16" x14ac:dyDescent="0.3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</row>
    <row r="224" spans="1:16" x14ac:dyDescent="0.3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</row>
    <row r="225" spans="1:16" x14ac:dyDescent="0.3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</row>
    <row r="226" spans="1:16" x14ac:dyDescent="0.3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</row>
    <row r="227" spans="1:16" x14ac:dyDescent="0.3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</row>
    <row r="228" spans="1:16" x14ac:dyDescent="0.3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</row>
    <row r="229" spans="1:16" x14ac:dyDescent="0.3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</row>
    <row r="230" spans="1:16" x14ac:dyDescent="0.3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</row>
    <row r="231" spans="1:16" x14ac:dyDescent="0.3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</row>
    <row r="232" spans="1:16" x14ac:dyDescent="0.3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</row>
    <row r="233" spans="1:16" x14ac:dyDescent="0.3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</row>
    <row r="234" spans="1:16" x14ac:dyDescent="0.3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</row>
    <row r="235" spans="1:16" x14ac:dyDescent="0.3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</row>
    <row r="236" spans="1:16" x14ac:dyDescent="0.3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</row>
    <row r="237" spans="1:16" x14ac:dyDescent="0.3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</row>
    <row r="238" spans="1:16" x14ac:dyDescent="0.3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</row>
    <row r="239" spans="1:16" x14ac:dyDescent="0.3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</row>
    <row r="240" spans="1:16" x14ac:dyDescent="0.3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</row>
    <row r="241" spans="1:16" x14ac:dyDescent="0.3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</row>
    <row r="242" spans="1:16" x14ac:dyDescent="0.3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</row>
    <row r="243" spans="1:16" x14ac:dyDescent="0.3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</row>
    <row r="244" spans="1:16" x14ac:dyDescent="0.3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</row>
    <row r="245" spans="1:16" x14ac:dyDescent="0.3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</row>
    <row r="246" spans="1:16" x14ac:dyDescent="0.3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</row>
    <row r="247" spans="1:16" x14ac:dyDescent="0.3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</row>
    <row r="248" spans="1:16" x14ac:dyDescent="0.3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</row>
    <row r="249" spans="1:16" x14ac:dyDescent="0.3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</row>
    <row r="250" spans="1:16" x14ac:dyDescent="0.3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</row>
    <row r="251" spans="1:16" x14ac:dyDescent="0.3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</row>
    <row r="252" spans="1:16" x14ac:dyDescent="0.3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</row>
    <row r="253" spans="1:16" x14ac:dyDescent="0.3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</row>
    <row r="254" spans="1:16" x14ac:dyDescent="0.3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</row>
    <row r="255" spans="1:16" x14ac:dyDescent="0.3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</row>
    <row r="256" spans="1:16" x14ac:dyDescent="0.3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</row>
    <row r="257" spans="1:16" x14ac:dyDescent="0.3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</row>
    <row r="258" spans="1:16" x14ac:dyDescent="0.3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</row>
    <row r="259" spans="1:16" x14ac:dyDescent="0.3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</row>
    <row r="260" spans="1:16" x14ac:dyDescent="0.3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</row>
    <row r="261" spans="1:16" x14ac:dyDescent="0.3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</row>
    <row r="262" spans="1:16" x14ac:dyDescent="0.3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</row>
    <row r="263" spans="1:16" x14ac:dyDescent="0.3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</row>
    <row r="264" spans="1:16" x14ac:dyDescent="0.3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</row>
    <row r="265" spans="1:16" x14ac:dyDescent="0.3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</row>
    <row r="266" spans="1:16" x14ac:dyDescent="0.3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</row>
    <row r="267" spans="1:16" x14ac:dyDescent="0.3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</row>
    <row r="268" spans="1:16" x14ac:dyDescent="0.3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</row>
    <row r="269" spans="1:16" x14ac:dyDescent="0.3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</row>
    <row r="270" spans="1:16" x14ac:dyDescent="0.3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</row>
    <row r="271" spans="1:16" x14ac:dyDescent="0.3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</row>
    <row r="272" spans="1:16" x14ac:dyDescent="0.3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</row>
    <row r="273" spans="1:16" x14ac:dyDescent="0.3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</row>
    <row r="274" spans="1:16" x14ac:dyDescent="0.3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</row>
    <row r="275" spans="1:16" x14ac:dyDescent="0.3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</row>
    <row r="276" spans="1:16" x14ac:dyDescent="0.3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</row>
    <row r="277" spans="1:16" x14ac:dyDescent="0.3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</row>
    <row r="278" spans="1:16" x14ac:dyDescent="0.3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</row>
    <row r="279" spans="1:16" x14ac:dyDescent="0.3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</row>
    <row r="280" spans="1:16" x14ac:dyDescent="0.3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</row>
    <row r="281" spans="1:16" x14ac:dyDescent="0.3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</row>
    <row r="282" spans="1:16" x14ac:dyDescent="0.3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</row>
    <row r="283" spans="1:16" x14ac:dyDescent="0.3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</row>
    <row r="284" spans="1:16" x14ac:dyDescent="0.3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</row>
    <row r="285" spans="1:16" x14ac:dyDescent="0.3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</row>
    <row r="286" spans="1:16" x14ac:dyDescent="0.3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</row>
    <row r="287" spans="1:16" x14ac:dyDescent="0.3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</row>
    <row r="288" spans="1:16" x14ac:dyDescent="0.3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</row>
    <row r="289" spans="1:16" x14ac:dyDescent="0.3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</row>
    <row r="290" spans="1:16" x14ac:dyDescent="0.3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</row>
    <row r="291" spans="1:16" x14ac:dyDescent="0.3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</row>
    <row r="292" spans="1:16" x14ac:dyDescent="0.3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</row>
    <row r="293" spans="1:16" x14ac:dyDescent="0.3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</row>
    <row r="294" spans="1:16" x14ac:dyDescent="0.3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</row>
    <row r="295" spans="1:16" x14ac:dyDescent="0.3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</row>
    <row r="296" spans="1:16" x14ac:dyDescent="0.3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</row>
    <row r="297" spans="1:16" x14ac:dyDescent="0.3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</row>
    <row r="298" spans="1:16" x14ac:dyDescent="0.3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</row>
    <row r="299" spans="1:16" x14ac:dyDescent="0.3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</row>
    <row r="300" spans="1:16" x14ac:dyDescent="0.3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</row>
    <row r="301" spans="1:16" x14ac:dyDescent="0.3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</row>
    <row r="302" spans="1:16" x14ac:dyDescent="0.3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</row>
    <row r="303" spans="1:16" x14ac:dyDescent="0.3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</row>
    <row r="304" spans="1:16" x14ac:dyDescent="0.3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</row>
    <row r="305" spans="1:16" x14ac:dyDescent="0.3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</row>
    <row r="306" spans="1:16" x14ac:dyDescent="0.3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</row>
    <row r="307" spans="1:16" x14ac:dyDescent="0.3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</row>
    <row r="308" spans="1:16" x14ac:dyDescent="0.3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</row>
    <row r="309" spans="1:16" x14ac:dyDescent="0.3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</row>
  </sheetData>
  <conditionalFormatting sqref="K3:L309">
    <cfRule type="cellIs" dxfId="6" priority="1" operator="lessThan">
      <formula>0</formula>
    </cfRule>
    <cfRule type="cellIs" dxfId="5" priority="2" operator="greaterThanOrEqual">
      <formula>0</formula>
    </cfRule>
  </conditionalFormatting>
  <conditionalFormatting sqref="N3:N309">
    <cfRule type="cellIs" dxfId="4" priority="5" operator="greaterThan">
      <formula>0</formula>
    </cfRule>
  </conditionalFormatting>
  <dataValidations count="2">
    <dataValidation type="list" allowBlank="1" sqref="H3:H60" xr:uid="{00000000-0002-0000-0200-000000000000}">
      <formula1>lstStatus</formula1>
    </dataValidation>
    <dataValidation type="list" allowBlank="1" sqref="C3:C60" xr:uid="{00000000-0002-0000-0200-000001000000}">
      <formula1>lstKundeID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8"/>
  <sheetViews>
    <sheetView showGridLines="0" workbookViewId="0">
      <selection activeCell="M23" sqref="M23"/>
    </sheetView>
  </sheetViews>
  <sheetFormatPr baseColWidth="10" defaultColWidth="8.88671875" defaultRowHeight="14.4" x14ac:dyDescent="0.3"/>
  <cols>
    <col min="1" max="1" width="10" customWidth="1"/>
    <col min="2" max="2" width="26" customWidth="1"/>
    <col min="3" max="3" width="18" customWidth="1"/>
    <col min="4" max="4" width="30.33203125" customWidth="1"/>
    <col min="5" max="6" width="14" customWidth="1"/>
    <col min="7" max="7" width="22" customWidth="1"/>
    <col min="8" max="8" width="12" customWidth="1"/>
    <col min="9" max="9" width="20" customWidth="1"/>
  </cols>
  <sheetData>
    <row r="1" spans="1:9" ht="34.200000000000003" customHeight="1" x14ac:dyDescent="0.3">
      <c r="A1" s="1" t="s">
        <v>109</v>
      </c>
    </row>
    <row r="2" spans="1:9" ht="34.200000000000003" customHeight="1" x14ac:dyDescent="0.3">
      <c r="A2" s="4" t="s">
        <v>67</v>
      </c>
      <c r="B2" s="4" t="s">
        <v>68</v>
      </c>
      <c r="C2" s="4" t="s">
        <v>110</v>
      </c>
      <c r="D2" s="4" t="s">
        <v>111</v>
      </c>
      <c r="E2" s="4" t="s">
        <v>112</v>
      </c>
      <c r="F2" s="4" t="s">
        <v>113</v>
      </c>
      <c r="G2" s="4" t="s">
        <v>114</v>
      </c>
      <c r="H2" s="4" t="s">
        <v>115</v>
      </c>
      <c r="I2" s="4" t="s">
        <v>116</v>
      </c>
    </row>
    <row r="3" spans="1:9" x14ac:dyDescent="0.3">
      <c r="A3" s="5" t="s">
        <v>80</v>
      </c>
      <c r="B3" s="7" t="s">
        <v>49</v>
      </c>
      <c r="C3" s="7" t="s">
        <v>117</v>
      </c>
      <c r="D3" s="5"/>
      <c r="E3" s="5"/>
      <c r="F3" s="23">
        <v>1350</v>
      </c>
      <c r="G3" s="24">
        <v>14</v>
      </c>
      <c r="H3" s="9" t="s">
        <v>118</v>
      </c>
      <c r="I3" s="7" t="s">
        <v>119</v>
      </c>
    </row>
    <row r="4" spans="1:9" ht="17.399999999999999" customHeight="1" x14ac:dyDescent="0.3">
      <c r="A4" s="5" t="s">
        <v>85</v>
      </c>
      <c r="B4" s="7" t="s">
        <v>86</v>
      </c>
      <c r="C4" s="7" t="s">
        <v>120</v>
      </c>
      <c r="D4" s="5"/>
      <c r="E4" s="5"/>
      <c r="F4" s="23">
        <v>1250</v>
      </c>
      <c r="G4" s="24">
        <v>30</v>
      </c>
      <c r="H4" s="9" t="s">
        <v>118</v>
      </c>
      <c r="I4" s="7" t="s">
        <v>121</v>
      </c>
    </row>
    <row r="5" spans="1:9" x14ac:dyDescent="0.3">
      <c r="A5" s="5" t="s">
        <v>90</v>
      </c>
      <c r="B5" s="7" t="s">
        <v>91</v>
      </c>
      <c r="C5" s="7" t="s">
        <v>122</v>
      </c>
      <c r="D5" s="5"/>
      <c r="E5" s="5"/>
      <c r="F5" s="23">
        <v>1400</v>
      </c>
      <c r="G5" s="24">
        <v>14</v>
      </c>
      <c r="H5" s="9" t="s">
        <v>118</v>
      </c>
      <c r="I5" s="7" t="s">
        <v>123</v>
      </c>
    </row>
    <row r="6" spans="1:9" x14ac:dyDescent="0.3">
      <c r="A6" s="5" t="s">
        <v>96</v>
      </c>
      <c r="B6" s="7" t="s">
        <v>97</v>
      </c>
      <c r="C6" s="7" t="s">
        <v>124</v>
      </c>
      <c r="D6" s="5"/>
      <c r="E6" s="5"/>
      <c r="F6" s="23">
        <v>1300</v>
      </c>
      <c r="G6" s="24">
        <v>21</v>
      </c>
      <c r="H6" s="9" t="s">
        <v>118</v>
      </c>
      <c r="I6" s="7" t="s">
        <v>125</v>
      </c>
    </row>
    <row r="7" spans="1:9" x14ac:dyDescent="0.3">
      <c r="A7" s="5" t="s">
        <v>101</v>
      </c>
      <c r="B7" s="7" t="s">
        <v>102</v>
      </c>
      <c r="C7" s="7" t="s">
        <v>126</v>
      </c>
      <c r="D7" s="5"/>
      <c r="E7" s="5"/>
      <c r="F7" s="23">
        <v>1200</v>
      </c>
      <c r="G7" s="24">
        <v>30</v>
      </c>
      <c r="H7" s="9" t="s">
        <v>118</v>
      </c>
      <c r="I7" s="7" t="s">
        <v>127</v>
      </c>
    </row>
    <row r="8" spans="1:9" x14ac:dyDescent="0.3">
      <c r="A8" s="5" t="s">
        <v>106</v>
      </c>
      <c r="B8" s="7" t="s">
        <v>107</v>
      </c>
      <c r="C8" s="7" t="s">
        <v>128</v>
      </c>
      <c r="D8" s="5"/>
      <c r="E8" s="5"/>
      <c r="F8" s="23">
        <v>1100</v>
      </c>
      <c r="G8" s="24">
        <v>10</v>
      </c>
      <c r="H8" s="9" t="s">
        <v>129</v>
      </c>
      <c r="I8" s="7" t="s">
        <v>130</v>
      </c>
    </row>
    <row r="9" spans="1:9" x14ac:dyDescent="0.3">
      <c r="H9" s="9"/>
    </row>
    <row r="10" spans="1:9" x14ac:dyDescent="0.3">
      <c r="H10" s="9"/>
    </row>
    <row r="11" spans="1:9" x14ac:dyDescent="0.3">
      <c r="H11" s="9"/>
    </row>
    <row r="12" spans="1:9" x14ac:dyDescent="0.3">
      <c r="H12" s="9"/>
    </row>
    <row r="13" spans="1:9" x14ac:dyDescent="0.3">
      <c r="H13" s="9"/>
    </row>
    <row r="14" spans="1:9" x14ac:dyDescent="0.3">
      <c r="H14" s="9"/>
    </row>
    <row r="15" spans="1:9" x14ac:dyDescent="0.3">
      <c r="H15" s="9"/>
    </row>
    <row r="16" spans="1:9" x14ac:dyDescent="0.3">
      <c r="H16" s="9"/>
    </row>
    <row r="17" spans="8:8" x14ac:dyDescent="0.3">
      <c r="H17" s="9"/>
    </row>
    <row r="18" spans="8:8" x14ac:dyDescent="0.3">
      <c r="H18" s="9"/>
    </row>
    <row r="19" spans="8:8" x14ac:dyDescent="0.3">
      <c r="H19" s="9"/>
    </row>
    <row r="20" spans="8:8" x14ac:dyDescent="0.3">
      <c r="H20" s="9"/>
    </row>
    <row r="21" spans="8:8" x14ac:dyDescent="0.3">
      <c r="H21" s="9"/>
    </row>
    <row r="22" spans="8:8" x14ac:dyDescent="0.3">
      <c r="H22" s="9"/>
    </row>
    <row r="23" spans="8:8" x14ac:dyDescent="0.3">
      <c r="H23" s="9"/>
    </row>
    <row r="24" spans="8:8" x14ac:dyDescent="0.3">
      <c r="H24" s="9"/>
    </row>
    <row r="25" spans="8:8" x14ac:dyDescent="0.3">
      <c r="H25" s="9"/>
    </row>
    <row r="26" spans="8:8" x14ac:dyDescent="0.3">
      <c r="H26" s="9"/>
    </row>
    <row r="27" spans="8:8" x14ac:dyDescent="0.3">
      <c r="H27" s="9"/>
    </row>
    <row r="28" spans="8:8" x14ac:dyDescent="0.3">
      <c r="H28" s="9"/>
    </row>
    <row r="29" spans="8:8" x14ac:dyDescent="0.3">
      <c r="H29" s="9"/>
    </row>
    <row r="30" spans="8:8" x14ac:dyDescent="0.3">
      <c r="H30" s="9"/>
    </row>
    <row r="31" spans="8:8" x14ac:dyDescent="0.3">
      <c r="H31" s="9"/>
    </row>
    <row r="32" spans="8:8" x14ac:dyDescent="0.3">
      <c r="H32" s="9"/>
    </row>
    <row r="33" spans="8:8" x14ac:dyDescent="0.3">
      <c r="H33" s="9"/>
    </row>
    <row r="34" spans="8:8" x14ac:dyDescent="0.3">
      <c r="H34" s="9"/>
    </row>
    <row r="35" spans="8:8" x14ac:dyDescent="0.3">
      <c r="H35" s="9"/>
    </row>
    <row r="36" spans="8:8" x14ac:dyDescent="0.3">
      <c r="H36" s="9"/>
    </row>
    <row r="37" spans="8:8" x14ac:dyDescent="0.3">
      <c r="H37" s="9"/>
    </row>
    <row r="38" spans="8:8" x14ac:dyDescent="0.3">
      <c r="H38" s="9"/>
    </row>
    <row r="39" spans="8:8" x14ac:dyDescent="0.3">
      <c r="H39" s="9"/>
    </row>
    <row r="40" spans="8:8" x14ac:dyDescent="0.3">
      <c r="H40" s="9"/>
    </row>
    <row r="41" spans="8:8" x14ac:dyDescent="0.3">
      <c r="H41" s="9"/>
    </row>
    <row r="42" spans="8:8" x14ac:dyDescent="0.3">
      <c r="H42" s="9"/>
    </row>
    <row r="43" spans="8:8" x14ac:dyDescent="0.3">
      <c r="H43" s="9"/>
    </row>
    <row r="44" spans="8:8" x14ac:dyDescent="0.3">
      <c r="H44" s="9"/>
    </row>
    <row r="45" spans="8:8" x14ac:dyDescent="0.3">
      <c r="H45" s="9"/>
    </row>
    <row r="46" spans="8:8" x14ac:dyDescent="0.3">
      <c r="H46" s="9"/>
    </row>
    <row r="47" spans="8:8" x14ac:dyDescent="0.3">
      <c r="H47" s="9"/>
    </row>
    <row r="48" spans="8:8" x14ac:dyDescent="0.3">
      <c r="H48" s="9"/>
    </row>
    <row r="49" spans="1:9" x14ac:dyDescent="0.3">
      <c r="H49" s="9"/>
    </row>
    <row r="50" spans="1:9" x14ac:dyDescent="0.3">
      <c r="H50" s="9"/>
    </row>
    <row r="51" spans="1:9" x14ac:dyDescent="0.3">
      <c r="H51" s="9"/>
    </row>
    <row r="52" spans="1:9" x14ac:dyDescent="0.3">
      <c r="H52" s="9"/>
    </row>
    <row r="53" spans="1:9" x14ac:dyDescent="0.3">
      <c r="H53" s="9"/>
    </row>
    <row r="54" spans="1:9" x14ac:dyDescent="0.3">
      <c r="H54" s="9"/>
    </row>
    <row r="55" spans="1:9" x14ac:dyDescent="0.3">
      <c r="H55" s="9"/>
    </row>
    <row r="56" spans="1:9" x14ac:dyDescent="0.3">
      <c r="H56" s="9"/>
    </row>
    <row r="57" spans="1:9" x14ac:dyDescent="0.3">
      <c r="H57" s="9"/>
    </row>
    <row r="58" spans="1:9" x14ac:dyDescent="0.3">
      <c r="H58" s="9"/>
    </row>
    <row r="59" spans="1:9" x14ac:dyDescent="0.3">
      <c r="H59" s="9"/>
    </row>
    <row r="60" spans="1:9" x14ac:dyDescent="0.3">
      <c r="H60" s="9"/>
    </row>
    <row r="61" spans="1:9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x14ac:dyDescent="0.3">
      <c r="A72" s="35"/>
      <c r="B72" s="35"/>
      <c r="C72" s="35"/>
      <c r="D72" s="35"/>
      <c r="E72" s="35"/>
      <c r="F72" s="35"/>
      <c r="G72" s="35"/>
      <c r="H72" s="35"/>
      <c r="I72" s="35"/>
    </row>
    <row r="73" spans="1:9" x14ac:dyDescent="0.3">
      <c r="A73" s="35"/>
      <c r="B73" s="35"/>
      <c r="C73" s="35"/>
      <c r="D73" s="35"/>
      <c r="E73" s="35"/>
      <c r="F73" s="35"/>
      <c r="G73" s="35"/>
      <c r="H73" s="35"/>
      <c r="I73" s="35"/>
    </row>
    <row r="74" spans="1:9" x14ac:dyDescent="0.3">
      <c r="A74" s="35"/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s="35"/>
      <c r="B75" s="35"/>
      <c r="C75" s="35"/>
      <c r="D75" s="35"/>
      <c r="E75" s="35"/>
      <c r="F75" s="35"/>
      <c r="G75" s="35"/>
      <c r="H75" s="35"/>
      <c r="I75" s="35"/>
    </row>
    <row r="76" spans="1:9" x14ac:dyDescent="0.3">
      <c r="A76" s="35"/>
      <c r="B76" s="35"/>
      <c r="C76" s="35"/>
      <c r="D76" s="35"/>
      <c r="E76" s="35"/>
      <c r="F76" s="35"/>
      <c r="G76" s="35"/>
      <c r="H76" s="35"/>
      <c r="I76" s="35"/>
    </row>
    <row r="77" spans="1:9" x14ac:dyDescent="0.3">
      <c r="A77" s="35"/>
      <c r="B77" s="35"/>
      <c r="C77" s="35"/>
      <c r="D77" s="35"/>
      <c r="E77" s="35"/>
      <c r="F77" s="35"/>
      <c r="G77" s="35"/>
      <c r="H77" s="35"/>
      <c r="I77" s="35"/>
    </row>
    <row r="78" spans="1:9" x14ac:dyDescent="0.3">
      <c r="A78" s="35"/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s="35"/>
      <c r="B79" s="35"/>
      <c r="C79" s="35"/>
      <c r="D79" s="35"/>
      <c r="E79" s="35"/>
      <c r="F79" s="35"/>
      <c r="G79" s="35"/>
      <c r="H79" s="35"/>
      <c r="I79" s="35"/>
    </row>
    <row r="80" spans="1:9" x14ac:dyDescent="0.3">
      <c r="A80" s="35"/>
      <c r="B80" s="35"/>
      <c r="C80" s="35"/>
      <c r="D80" s="35"/>
      <c r="E80" s="35"/>
      <c r="F80" s="35"/>
      <c r="G80" s="35"/>
      <c r="H80" s="35"/>
      <c r="I80" s="35"/>
    </row>
    <row r="81" spans="1:9" x14ac:dyDescent="0.3">
      <c r="A81" s="35"/>
      <c r="B81" s="35"/>
      <c r="C81" s="35"/>
      <c r="D81" s="35"/>
      <c r="E81" s="35"/>
      <c r="F81" s="35"/>
      <c r="G81" s="35"/>
      <c r="H81" s="35"/>
      <c r="I81" s="35"/>
    </row>
    <row r="82" spans="1:9" x14ac:dyDescent="0.3">
      <c r="A82" s="35"/>
      <c r="B82" s="35"/>
      <c r="C82" s="35"/>
      <c r="D82" s="35"/>
      <c r="E82" s="35"/>
      <c r="F82" s="35"/>
      <c r="G82" s="35"/>
      <c r="H82" s="35"/>
      <c r="I82" s="35"/>
    </row>
    <row r="83" spans="1:9" x14ac:dyDescent="0.3">
      <c r="A83" s="35"/>
      <c r="B83" s="35"/>
      <c r="C83" s="35"/>
      <c r="D83" s="35"/>
      <c r="E83" s="35"/>
      <c r="F83" s="35"/>
      <c r="G83" s="35"/>
      <c r="H83" s="35"/>
      <c r="I83" s="35"/>
    </row>
    <row r="84" spans="1:9" x14ac:dyDescent="0.3">
      <c r="A84" s="35"/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s="35"/>
      <c r="B85" s="35"/>
      <c r="C85" s="35"/>
      <c r="D85" s="35"/>
      <c r="E85" s="35"/>
      <c r="F85" s="35"/>
      <c r="G85" s="35"/>
      <c r="H85" s="35"/>
      <c r="I85" s="35"/>
    </row>
    <row r="86" spans="1:9" x14ac:dyDescent="0.3">
      <c r="A86" s="35"/>
      <c r="B86" s="35"/>
      <c r="C86" s="35"/>
      <c r="D86" s="35"/>
      <c r="E86" s="35"/>
      <c r="F86" s="35"/>
      <c r="G86" s="35"/>
      <c r="H86" s="35"/>
      <c r="I86" s="35"/>
    </row>
    <row r="87" spans="1:9" x14ac:dyDescent="0.3">
      <c r="A87" s="35"/>
      <c r="B87" s="35"/>
      <c r="C87" s="35"/>
      <c r="D87" s="35"/>
      <c r="E87" s="35"/>
      <c r="F87" s="35"/>
      <c r="G87" s="35"/>
      <c r="H87" s="35"/>
      <c r="I87" s="35"/>
    </row>
    <row r="88" spans="1:9" x14ac:dyDescent="0.3">
      <c r="A88" s="35"/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s="35"/>
      <c r="B89" s="35"/>
      <c r="C89" s="35"/>
      <c r="D89" s="35"/>
      <c r="E89" s="35"/>
      <c r="F89" s="35"/>
      <c r="G89" s="35"/>
      <c r="H89" s="35"/>
      <c r="I89" s="35"/>
    </row>
    <row r="90" spans="1:9" x14ac:dyDescent="0.3">
      <c r="A90" s="35"/>
      <c r="B90" s="35"/>
      <c r="C90" s="35"/>
      <c r="D90" s="35"/>
      <c r="E90" s="35"/>
      <c r="F90" s="35"/>
      <c r="G90" s="35"/>
      <c r="H90" s="35"/>
      <c r="I90" s="35"/>
    </row>
    <row r="91" spans="1:9" x14ac:dyDescent="0.3">
      <c r="A91" s="35"/>
      <c r="B91" s="35"/>
      <c r="C91" s="35"/>
      <c r="D91" s="35"/>
      <c r="E91" s="35"/>
      <c r="F91" s="35"/>
      <c r="G91" s="35"/>
      <c r="H91" s="35"/>
      <c r="I91" s="35"/>
    </row>
    <row r="92" spans="1:9" x14ac:dyDescent="0.3">
      <c r="A92" s="35"/>
      <c r="B92" s="35"/>
      <c r="C92" s="35"/>
      <c r="D92" s="35"/>
      <c r="E92" s="35"/>
      <c r="F92" s="35"/>
      <c r="G92" s="35"/>
      <c r="H92" s="35"/>
      <c r="I92" s="35"/>
    </row>
    <row r="93" spans="1:9" x14ac:dyDescent="0.3">
      <c r="A93" s="35"/>
      <c r="B93" s="35"/>
      <c r="C93" s="35"/>
      <c r="D93" s="35"/>
      <c r="E93" s="35"/>
      <c r="F93" s="35"/>
      <c r="G93" s="35"/>
      <c r="H93" s="35"/>
      <c r="I93" s="35"/>
    </row>
    <row r="94" spans="1:9" x14ac:dyDescent="0.3">
      <c r="A94" s="35"/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s="35"/>
      <c r="B95" s="35"/>
      <c r="C95" s="35"/>
      <c r="D95" s="35"/>
      <c r="E95" s="35"/>
      <c r="F95" s="35"/>
      <c r="G95" s="35"/>
      <c r="H95" s="35"/>
      <c r="I95" s="35"/>
    </row>
    <row r="96" spans="1:9" x14ac:dyDescent="0.3">
      <c r="A96" s="35"/>
      <c r="B96" s="35"/>
      <c r="C96" s="35"/>
      <c r="D96" s="35"/>
      <c r="E96" s="35"/>
      <c r="F96" s="35"/>
      <c r="G96" s="35"/>
      <c r="H96" s="35"/>
      <c r="I96" s="35"/>
    </row>
    <row r="97" spans="1:9" x14ac:dyDescent="0.3">
      <c r="A97" s="35"/>
      <c r="B97" s="35"/>
      <c r="C97" s="35"/>
      <c r="D97" s="35"/>
      <c r="E97" s="35"/>
      <c r="F97" s="35"/>
      <c r="G97" s="35"/>
      <c r="H97" s="35"/>
      <c r="I97" s="35"/>
    </row>
    <row r="98" spans="1:9" x14ac:dyDescent="0.3">
      <c r="A98" s="35"/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s="35"/>
      <c r="B99" s="35"/>
      <c r="C99" s="35"/>
      <c r="D99" s="35"/>
      <c r="E99" s="35"/>
      <c r="F99" s="35"/>
      <c r="G99" s="35"/>
      <c r="H99" s="35"/>
      <c r="I99" s="35"/>
    </row>
    <row r="100" spans="1:9" x14ac:dyDescent="0.3">
      <c r="A100" s="35"/>
      <c r="B100" s="35"/>
      <c r="C100" s="35"/>
      <c r="D100" s="35"/>
      <c r="E100" s="35"/>
      <c r="F100" s="35"/>
      <c r="G100" s="35"/>
      <c r="H100" s="35"/>
      <c r="I100" s="35"/>
    </row>
    <row r="101" spans="1:9" x14ac:dyDescent="0.3">
      <c r="A101" s="35"/>
      <c r="B101" s="35"/>
      <c r="C101" s="35"/>
      <c r="D101" s="35"/>
      <c r="E101" s="35"/>
      <c r="F101" s="35"/>
      <c r="G101" s="35"/>
      <c r="H101" s="35"/>
      <c r="I101" s="35"/>
    </row>
    <row r="102" spans="1:9" x14ac:dyDescent="0.3">
      <c r="A102" s="35"/>
      <c r="B102" s="35"/>
      <c r="C102" s="35"/>
      <c r="D102" s="35"/>
      <c r="E102" s="35"/>
      <c r="F102" s="35"/>
      <c r="G102" s="35"/>
      <c r="H102" s="35"/>
      <c r="I102" s="35"/>
    </row>
    <row r="103" spans="1:9" x14ac:dyDescent="0.3">
      <c r="A103" s="35"/>
      <c r="B103" s="35"/>
      <c r="C103" s="35"/>
      <c r="D103" s="35"/>
      <c r="E103" s="35"/>
      <c r="F103" s="35"/>
      <c r="G103" s="35"/>
      <c r="H103" s="35"/>
      <c r="I103" s="35"/>
    </row>
    <row r="104" spans="1:9" x14ac:dyDescent="0.3">
      <c r="A104" s="35"/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s="35"/>
      <c r="B105" s="35"/>
      <c r="C105" s="35"/>
      <c r="D105" s="35"/>
      <c r="E105" s="35"/>
      <c r="F105" s="35"/>
      <c r="G105" s="35"/>
      <c r="H105" s="35"/>
      <c r="I105" s="35"/>
    </row>
    <row r="106" spans="1:9" x14ac:dyDescent="0.3">
      <c r="A106" s="35"/>
      <c r="B106" s="35"/>
      <c r="C106" s="35"/>
      <c r="D106" s="35"/>
      <c r="E106" s="35"/>
      <c r="F106" s="35"/>
      <c r="G106" s="35"/>
      <c r="H106" s="35"/>
      <c r="I106" s="35"/>
    </row>
    <row r="107" spans="1:9" x14ac:dyDescent="0.3">
      <c r="A107" s="35"/>
      <c r="B107" s="35"/>
      <c r="C107" s="35"/>
      <c r="D107" s="35"/>
      <c r="E107" s="35"/>
      <c r="F107" s="35"/>
      <c r="G107" s="35"/>
      <c r="H107" s="35"/>
      <c r="I107" s="35"/>
    </row>
    <row r="108" spans="1:9" x14ac:dyDescent="0.3">
      <c r="A108" s="35"/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s="35"/>
      <c r="B109" s="35"/>
      <c r="C109" s="35"/>
      <c r="D109" s="35"/>
      <c r="E109" s="35"/>
      <c r="F109" s="35"/>
      <c r="G109" s="35"/>
      <c r="H109" s="35"/>
      <c r="I109" s="35"/>
    </row>
    <row r="110" spans="1:9" x14ac:dyDescent="0.3">
      <c r="A110" s="35"/>
      <c r="B110" s="35"/>
      <c r="C110" s="35"/>
      <c r="D110" s="35"/>
      <c r="E110" s="35"/>
      <c r="F110" s="35"/>
      <c r="G110" s="35"/>
      <c r="H110" s="35"/>
      <c r="I110" s="35"/>
    </row>
    <row r="111" spans="1:9" x14ac:dyDescent="0.3">
      <c r="A111" s="35"/>
      <c r="B111" s="35"/>
      <c r="C111" s="35"/>
      <c r="D111" s="35"/>
      <c r="E111" s="35"/>
      <c r="F111" s="35"/>
      <c r="G111" s="35"/>
      <c r="H111" s="35"/>
      <c r="I111" s="35"/>
    </row>
    <row r="112" spans="1:9" x14ac:dyDescent="0.3">
      <c r="A112" s="35"/>
      <c r="B112" s="35"/>
      <c r="C112" s="35"/>
      <c r="D112" s="35"/>
      <c r="E112" s="35"/>
      <c r="F112" s="35"/>
      <c r="G112" s="35"/>
      <c r="H112" s="35"/>
      <c r="I112" s="35"/>
    </row>
    <row r="113" spans="1:9" x14ac:dyDescent="0.3">
      <c r="A113" s="35"/>
      <c r="B113" s="35"/>
      <c r="C113" s="35"/>
      <c r="D113" s="35"/>
      <c r="E113" s="35"/>
      <c r="F113" s="35"/>
      <c r="G113" s="35"/>
      <c r="H113" s="35"/>
      <c r="I113" s="35"/>
    </row>
    <row r="114" spans="1:9" x14ac:dyDescent="0.3">
      <c r="A114" s="35"/>
      <c r="B114" s="35"/>
      <c r="C114" s="35"/>
      <c r="D114" s="35"/>
      <c r="E114" s="35"/>
      <c r="F114" s="35"/>
      <c r="G114" s="35"/>
      <c r="H114" s="35"/>
      <c r="I114" s="35"/>
    </row>
    <row r="115" spans="1:9" x14ac:dyDescent="0.3">
      <c r="A115" s="35"/>
      <c r="B115" s="35"/>
      <c r="C115" s="35"/>
      <c r="D115" s="35"/>
      <c r="E115" s="35"/>
      <c r="F115" s="35"/>
      <c r="G115" s="35"/>
      <c r="H115" s="35"/>
      <c r="I115" s="35"/>
    </row>
    <row r="116" spans="1:9" x14ac:dyDescent="0.3">
      <c r="A116" s="35"/>
      <c r="B116" s="35"/>
      <c r="C116" s="35"/>
      <c r="D116" s="35"/>
      <c r="E116" s="35"/>
      <c r="F116" s="35"/>
      <c r="G116" s="35"/>
      <c r="H116" s="35"/>
      <c r="I116" s="35"/>
    </row>
    <row r="117" spans="1:9" x14ac:dyDescent="0.3">
      <c r="A117" s="35"/>
      <c r="B117" s="35"/>
      <c r="C117" s="35"/>
      <c r="D117" s="35"/>
      <c r="E117" s="35"/>
      <c r="F117" s="35"/>
      <c r="G117" s="35"/>
      <c r="H117" s="35"/>
      <c r="I117" s="35"/>
    </row>
    <row r="118" spans="1:9" x14ac:dyDescent="0.3">
      <c r="A118" s="35"/>
      <c r="B118" s="35"/>
      <c r="C118" s="35"/>
      <c r="D118" s="35"/>
      <c r="E118" s="35"/>
      <c r="F118" s="35"/>
      <c r="G118" s="35"/>
      <c r="H118" s="35"/>
      <c r="I118" s="35"/>
    </row>
    <row r="119" spans="1:9" x14ac:dyDescent="0.3">
      <c r="A119" s="35"/>
      <c r="B119" s="35"/>
      <c r="C119" s="35"/>
      <c r="D119" s="35"/>
      <c r="E119" s="35"/>
      <c r="F119" s="35"/>
      <c r="G119" s="35"/>
      <c r="H119" s="35"/>
      <c r="I119" s="35"/>
    </row>
    <row r="120" spans="1:9" x14ac:dyDescent="0.3">
      <c r="A120" s="35"/>
      <c r="B120" s="35"/>
      <c r="C120" s="35"/>
      <c r="D120" s="35"/>
      <c r="E120" s="35"/>
      <c r="F120" s="35"/>
      <c r="G120" s="35"/>
      <c r="H120" s="35"/>
      <c r="I120" s="35"/>
    </row>
    <row r="121" spans="1:9" x14ac:dyDescent="0.3">
      <c r="A121" s="35"/>
      <c r="B121" s="35"/>
      <c r="C121" s="35"/>
      <c r="D121" s="35"/>
      <c r="E121" s="35"/>
      <c r="F121" s="35"/>
      <c r="G121" s="35"/>
      <c r="H121" s="35"/>
      <c r="I121" s="35"/>
    </row>
    <row r="122" spans="1:9" x14ac:dyDescent="0.3">
      <c r="A122" s="35"/>
      <c r="B122" s="35"/>
      <c r="C122" s="35"/>
      <c r="D122" s="35"/>
      <c r="E122" s="35"/>
      <c r="F122" s="35"/>
      <c r="G122" s="35"/>
      <c r="H122" s="35"/>
      <c r="I122" s="35"/>
    </row>
    <row r="123" spans="1:9" x14ac:dyDescent="0.3">
      <c r="A123" s="35"/>
      <c r="B123" s="35"/>
      <c r="C123" s="35"/>
      <c r="D123" s="35"/>
      <c r="E123" s="35"/>
      <c r="F123" s="35"/>
      <c r="G123" s="35"/>
      <c r="H123" s="35"/>
      <c r="I123" s="35"/>
    </row>
    <row r="124" spans="1:9" x14ac:dyDescent="0.3">
      <c r="A124" s="35"/>
      <c r="B124" s="35"/>
      <c r="C124" s="35"/>
      <c r="D124" s="35"/>
      <c r="E124" s="35"/>
      <c r="F124" s="35"/>
      <c r="G124" s="35"/>
      <c r="H124" s="35"/>
      <c r="I124" s="35"/>
    </row>
    <row r="125" spans="1:9" x14ac:dyDescent="0.3">
      <c r="A125" s="35"/>
      <c r="B125" s="35"/>
      <c r="C125" s="35"/>
      <c r="D125" s="35"/>
      <c r="E125" s="35"/>
      <c r="F125" s="35"/>
      <c r="G125" s="35"/>
      <c r="H125" s="35"/>
      <c r="I125" s="35"/>
    </row>
    <row r="126" spans="1:9" x14ac:dyDescent="0.3">
      <c r="A126" s="35"/>
      <c r="B126" s="35"/>
      <c r="C126" s="35"/>
      <c r="D126" s="35"/>
      <c r="E126" s="35"/>
      <c r="F126" s="35"/>
      <c r="G126" s="35"/>
      <c r="H126" s="35"/>
      <c r="I126" s="35"/>
    </row>
    <row r="127" spans="1:9" x14ac:dyDescent="0.3">
      <c r="A127" s="35"/>
      <c r="B127" s="35"/>
      <c r="C127" s="35"/>
      <c r="D127" s="35"/>
      <c r="E127" s="35"/>
      <c r="F127" s="35"/>
      <c r="G127" s="35"/>
      <c r="H127" s="35"/>
      <c r="I127" s="35"/>
    </row>
    <row r="128" spans="1:9" x14ac:dyDescent="0.3">
      <c r="A128" s="35"/>
      <c r="B128" s="35"/>
      <c r="C128" s="35"/>
      <c r="D128" s="35"/>
      <c r="E128" s="35"/>
      <c r="F128" s="35"/>
      <c r="G128" s="35"/>
      <c r="H128" s="35"/>
      <c r="I128" s="35"/>
    </row>
    <row r="129" spans="1:9" x14ac:dyDescent="0.3">
      <c r="A129" s="35"/>
      <c r="B129" s="35"/>
      <c r="C129" s="35"/>
      <c r="D129" s="35"/>
      <c r="E129" s="35"/>
      <c r="F129" s="35"/>
      <c r="G129" s="35"/>
      <c r="H129" s="35"/>
      <c r="I129" s="35"/>
    </row>
    <row r="130" spans="1:9" x14ac:dyDescent="0.3">
      <c r="A130" s="35"/>
      <c r="B130" s="35"/>
      <c r="C130" s="35"/>
      <c r="D130" s="35"/>
      <c r="E130" s="35"/>
      <c r="F130" s="35"/>
      <c r="G130" s="35"/>
      <c r="H130" s="35"/>
      <c r="I130" s="35"/>
    </row>
    <row r="131" spans="1:9" x14ac:dyDescent="0.3">
      <c r="A131" s="35"/>
      <c r="B131" s="35"/>
      <c r="C131" s="35"/>
      <c r="D131" s="35"/>
      <c r="E131" s="35"/>
      <c r="F131" s="35"/>
      <c r="G131" s="35"/>
      <c r="H131" s="35"/>
      <c r="I131" s="35"/>
    </row>
    <row r="132" spans="1:9" x14ac:dyDescent="0.3">
      <c r="A132" s="35"/>
      <c r="B132" s="35"/>
      <c r="C132" s="35"/>
      <c r="D132" s="35"/>
      <c r="E132" s="35"/>
      <c r="F132" s="35"/>
      <c r="G132" s="35"/>
      <c r="H132" s="35"/>
      <c r="I132" s="35"/>
    </row>
    <row r="133" spans="1:9" x14ac:dyDescent="0.3">
      <c r="A133" s="35"/>
      <c r="B133" s="35"/>
      <c r="C133" s="35"/>
      <c r="D133" s="35"/>
      <c r="E133" s="35"/>
      <c r="F133" s="35"/>
      <c r="G133" s="35"/>
      <c r="H133" s="35"/>
      <c r="I133" s="35"/>
    </row>
    <row r="134" spans="1:9" x14ac:dyDescent="0.3">
      <c r="A134" s="35"/>
      <c r="B134" s="35"/>
      <c r="C134" s="35"/>
      <c r="D134" s="35"/>
      <c r="E134" s="35"/>
      <c r="F134" s="35"/>
      <c r="G134" s="35"/>
      <c r="H134" s="35"/>
      <c r="I134" s="35"/>
    </row>
    <row r="135" spans="1:9" x14ac:dyDescent="0.3">
      <c r="A135" s="35"/>
      <c r="B135" s="35"/>
      <c r="C135" s="35"/>
      <c r="D135" s="35"/>
      <c r="E135" s="35"/>
      <c r="F135" s="35"/>
      <c r="G135" s="35"/>
      <c r="H135" s="35"/>
      <c r="I135" s="35"/>
    </row>
    <row r="136" spans="1:9" x14ac:dyDescent="0.3">
      <c r="A136" s="35"/>
      <c r="B136" s="35"/>
      <c r="C136" s="35"/>
      <c r="D136" s="35"/>
      <c r="E136" s="35"/>
      <c r="F136" s="35"/>
      <c r="G136" s="35"/>
      <c r="H136" s="35"/>
      <c r="I136" s="35"/>
    </row>
    <row r="137" spans="1:9" x14ac:dyDescent="0.3">
      <c r="A137" s="35"/>
      <c r="B137" s="35"/>
      <c r="C137" s="35"/>
      <c r="D137" s="35"/>
      <c r="E137" s="35"/>
      <c r="F137" s="35"/>
      <c r="G137" s="35"/>
      <c r="H137" s="35"/>
      <c r="I137" s="35"/>
    </row>
    <row r="138" spans="1:9" x14ac:dyDescent="0.3">
      <c r="A138" s="35"/>
      <c r="B138" s="35"/>
      <c r="C138" s="35"/>
      <c r="D138" s="35"/>
      <c r="E138" s="35"/>
      <c r="F138" s="35"/>
      <c r="G138" s="35"/>
      <c r="H138" s="35"/>
      <c r="I138" s="35"/>
    </row>
    <row r="139" spans="1:9" x14ac:dyDescent="0.3">
      <c r="A139" s="35"/>
      <c r="B139" s="35"/>
      <c r="C139" s="35"/>
      <c r="D139" s="35"/>
      <c r="E139" s="35"/>
      <c r="F139" s="35"/>
      <c r="G139" s="35"/>
      <c r="H139" s="35"/>
      <c r="I139" s="35"/>
    </row>
    <row r="140" spans="1:9" x14ac:dyDescent="0.3">
      <c r="A140" s="35"/>
      <c r="B140" s="35"/>
      <c r="C140" s="35"/>
      <c r="D140" s="35"/>
      <c r="E140" s="35"/>
      <c r="F140" s="35"/>
      <c r="G140" s="35"/>
      <c r="H140" s="35"/>
      <c r="I140" s="35"/>
    </row>
    <row r="141" spans="1:9" x14ac:dyDescent="0.3">
      <c r="A141" s="35"/>
      <c r="B141" s="35"/>
      <c r="C141" s="35"/>
      <c r="D141" s="35"/>
      <c r="E141" s="35"/>
      <c r="F141" s="35"/>
      <c r="G141" s="35"/>
      <c r="H141" s="35"/>
      <c r="I141" s="35"/>
    </row>
    <row r="142" spans="1:9" x14ac:dyDescent="0.3">
      <c r="A142" s="35"/>
      <c r="B142" s="35"/>
      <c r="C142" s="35"/>
      <c r="D142" s="35"/>
      <c r="E142" s="35"/>
      <c r="F142" s="35"/>
      <c r="G142" s="35"/>
      <c r="H142" s="35"/>
      <c r="I142" s="35"/>
    </row>
    <row r="143" spans="1:9" x14ac:dyDescent="0.3">
      <c r="A143" s="35"/>
      <c r="B143" s="35"/>
      <c r="C143" s="35"/>
      <c r="D143" s="35"/>
      <c r="E143" s="35"/>
      <c r="F143" s="35"/>
      <c r="G143" s="35"/>
      <c r="H143" s="35"/>
      <c r="I143" s="35"/>
    </row>
    <row r="144" spans="1:9" x14ac:dyDescent="0.3">
      <c r="A144" s="35"/>
      <c r="B144" s="35"/>
      <c r="C144" s="35"/>
      <c r="D144" s="35"/>
      <c r="E144" s="35"/>
      <c r="F144" s="35"/>
      <c r="G144" s="35"/>
      <c r="H144" s="35"/>
      <c r="I144" s="35"/>
    </row>
    <row r="145" spans="1:9" x14ac:dyDescent="0.3">
      <c r="A145" s="35"/>
      <c r="B145" s="35"/>
      <c r="C145" s="35"/>
      <c r="D145" s="35"/>
      <c r="E145" s="35"/>
      <c r="F145" s="35"/>
      <c r="G145" s="35"/>
      <c r="H145" s="35"/>
      <c r="I145" s="35"/>
    </row>
    <row r="146" spans="1:9" x14ac:dyDescent="0.3">
      <c r="A146" s="35"/>
      <c r="B146" s="35"/>
      <c r="C146" s="35"/>
      <c r="D146" s="35"/>
      <c r="E146" s="35"/>
      <c r="F146" s="35"/>
      <c r="G146" s="35"/>
      <c r="H146" s="35"/>
      <c r="I146" s="35"/>
    </row>
    <row r="147" spans="1:9" x14ac:dyDescent="0.3">
      <c r="A147" s="35"/>
      <c r="B147" s="35"/>
      <c r="C147" s="35"/>
      <c r="D147" s="35"/>
      <c r="E147" s="35"/>
      <c r="F147" s="35"/>
      <c r="G147" s="35"/>
      <c r="H147" s="35"/>
      <c r="I147" s="35"/>
    </row>
    <row r="148" spans="1:9" x14ac:dyDescent="0.3">
      <c r="A148" s="35"/>
      <c r="B148" s="35"/>
      <c r="C148" s="35"/>
      <c r="D148" s="35"/>
      <c r="E148" s="35"/>
      <c r="F148" s="35"/>
      <c r="G148" s="35"/>
      <c r="H148" s="35"/>
      <c r="I148" s="35"/>
    </row>
    <row r="149" spans="1:9" x14ac:dyDescent="0.3">
      <c r="A149" s="35"/>
      <c r="B149" s="35"/>
      <c r="C149" s="35"/>
      <c r="D149" s="35"/>
      <c r="E149" s="35"/>
      <c r="F149" s="35"/>
      <c r="G149" s="35"/>
      <c r="H149" s="35"/>
      <c r="I149" s="35"/>
    </row>
    <row r="150" spans="1:9" x14ac:dyDescent="0.3">
      <c r="A150" s="35"/>
      <c r="B150" s="35"/>
      <c r="C150" s="35"/>
      <c r="D150" s="35"/>
      <c r="E150" s="35"/>
      <c r="F150" s="35"/>
      <c r="G150" s="35"/>
      <c r="H150" s="35"/>
      <c r="I150" s="35"/>
    </row>
    <row r="151" spans="1:9" x14ac:dyDescent="0.3">
      <c r="A151" s="35"/>
      <c r="B151" s="35"/>
      <c r="C151" s="35"/>
      <c r="D151" s="35"/>
      <c r="E151" s="35"/>
      <c r="F151" s="35"/>
      <c r="G151" s="35"/>
      <c r="H151" s="35"/>
      <c r="I151" s="35"/>
    </row>
    <row r="152" spans="1:9" x14ac:dyDescent="0.3">
      <c r="A152" s="35"/>
      <c r="B152" s="35"/>
      <c r="C152" s="35"/>
      <c r="D152" s="35"/>
      <c r="E152" s="35"/>
      <c r="F152" s="35"/>
      <c r="G152" s="35"/>
      <c r="H152" s="35"/>
      <c r="I152" s="35"/>
    </row>
    <row r="153" spans="1:9" x14ac:dyDescent="0.3">
      <c r="A153" s="35"/>
      <c r="B153" s="35"/>
      <c r="C153" s="35"/>
      <c r="D153" s="35"/>
      <c r="E153" s="35"/>
      <c r="F153" s="35"/>
      <c r="G153" s="35"/>
      <c r="H153" s="35"/>
      <c r="I153" s="35"/>
    </row>
    <row r="154" spans="1:9" x14ac:dyDescent="0.3">
      <c r="A154" s="35"/>
      <c r="B154" s="35"/>
      <c r="C154" s="35"/>
      <c r="D154" s="35"/>
      <c r="E154" s="35"/>
      <c r="F154" s="35"/>
      <c r="G154" s="35"/>
      <c r="H154" s="35"/>
      <c r="I154" s="35"/>
    </row>
    <row r="155" spans="1:9" x14ac:dyDescent="0.3">
      <c r="A155" s="35"/>
      <c r="B155" s="35"/>
      <c r="C155" s="35"/>
      <c r="D155" s="35"/>
      <c r="E155" s="35"/>
      <c r="F155" s="35"/>
      <c r="G155" s="35"/>
      <c r="H155" s="35"/>
      <c r="I155" s="35"/>
    </row>
    <row r="156" spans="1:9" x14ac:dyDescent="0.3">
      <c r="A156" s="35"/>
      <c r="B156" s="35"/>
      <c r="C156" s="35"/>
      <c r="D156" s="35"/>
      <c r="E156" s="35"/>
      <c r="F156" s="35"/>
      <c r="G156" s="35"/>
      <c r="H156" s="35"/>
      <c r="I156" s="35"/>
    </row>
    <row r="157" spans="1:9" x14ac:dyDescent="0.3">
      <c r="A157" s="35"/>
      <c r="B157" s="35"/>
      <c r="C157" s="35"/>
      <c r="D157" s="35"/>
      <c r="E157" s="35"/>
      <c r="F157" s="35"/>
      <c r="G157" s="35"/>
      <c r="H157" s="35"/>
      <c r="I157" s="35"/>
    </row>
    <row r="158" spans="1:9" x14ac:dyDescent="0.3">
      <c r="A158" s="35"/>
      <c r="B158" s="35"/>
      <c r="C158" s="35"/>
      <c r="D158" s="35"/>
      <c r="E158" s="35"/>
      <c r="F158" s="35"/>
      <c r="G158" s="35"/>
      <c r="H158" s="35"/>
      <c r="I158" s="35"/>
    </row>
    <row r="159" spans="1:9" x14ac:dyDescent="0.3">
      <c r="A159" s="35"/>
      <c r="B159" s="35"/>
      <c r="C159" s="35"/>
      <c r="D159" s="35"/>
      <c r="E159" s="35"/>
      <c r="F159" s="35"/>
      <c r="G159" s="35"/>
      <c r="H159" s="35"/>
      <c r="I159" s="35"/>
    </row>
    <row r="160" spans="1:9" x14ac:dyDescent="0.3">
      <c r="A160" s="35"/>
      <c r="B160" s="35"/>
      <c r="C160" s="35"/>
      <c r="D160" s="35"/>
      <c r="E160" s="35"/>
      <c r="F160" s="35"/>
      <c r="G160" s="35"/>
      <c r="H160" s="35"/>
      <c r="I160" s="35"/>
    </row>
    <row r="161" spans="1:9" x14ac:dyDescent="0.3">
      <c r="A161" s="35"/>
      <c r="B161" s="35"/>
      <c r="C161" s="35"/>
      <c r="D161" s="35"/>
      <c r="E161" s="35"/>
      <c r="F161" s="35"/>
      <c r="G161" s="35"/>
      <c r="H161" s="35"/>
      <c r="I161" s="35"/>
    </row>
    <row r="162" spans="1:9" x14ac:dyDescent="0.3">
      <c r="A162" s="35"/>
      <c r="B162" s="35"/>
      <c r="C162" s="35"/>
      <c r="D162" s="35"/>
      <c r="E162" s="35"/>
      <c r="F162" s="35"/>
      <c r="G162" s="35"/>
      <c r="H162" s="35"/>
      <c r="I162" s="35"/>
    </row>
    <row r="163" spans="1:9" x14ac:dyDescent="0.3">
      <c r="A163" s="35"/>
      <c r="B163" s="35"/>
      <c r="C163" s="35"/>
      <c r="D163" s="35"/>
      <c r="E163" s="35"/>
      <c r="F163" s="35"/>
      <c r="G163" s="35"/>
      <c r="H163" s="35"/>
      <c r="I163" s="35"/>
    </row>
    <row r="164" spans="1:9" x14ac:dyDescent="0.3">
      <c r="A164" s="35"/>
      <c r="B164" s="35"/>
      <c r="C164" s="35"/>
      <c r="D164" s="35"/>
      <c r="E164" s="35"/>
      <c r="F164" s="35"/>
      <c r="G164" s="35"/>
      <c r="H164" s="35"/>
      <c r="I164" s="35"/>
    </row>
    <row r="165" spans="1:9" x14ac:dyDescent="0.3">
      <c r="A165" s="35"/>
      <c r="B165" s="35"/>
      <c r="C165" s="35"/>
      <c r="D165" s="35"/>
      <c r="E165" s="35"/>
      <c r="F165" s="35"/>
      <c r="G165" s="35"/>
      <c r="H165" s="35"/>
      <c r="I165" s="35"/>
    </row>
    <row r="166" spans="1:9" x14ac:dyDescent="0.3">
      <c r="A166" s="35"/>
      <c r="B166" s="35"/>
      <c r="C166" s="35"/>
      <c r="D166" s="35"/>
      <c r="E166" s="35"/>
      <c r="F166" s="35"/>
      <c r="G166" s="35"/>
      <c r="H166" s="35"/>
      <c r="I166" s="35"/>
    </row>
    <row r="167" spans="1:9" x14ac:dyDescent="0.3">
      <c r="A167" s="35"/>
      <c r="B167" s="35"/>
      <c r="C167" s="35"/>
      <c r="D167" s="35"/>
      <c r="E167" s="35"/>
      <c r="F167" s="35"/>
      <c r="G167" s="35"/>
      <c r="H167" s="35"/>
      <c r="I167" s="35"/>
    </row>
    <row r="168" spans="1:9" x14ac:dyDescent="0.3">
      <c r="A168" s="35"/>
      <c r="B168" s="35"/>
      <c r="C168" s="35"/>
      <c r="D168" s="35"/>
      <c r="E168" s="35"/>
      <c r="F168" s="35"/>
      <c r="G168" s="35"/>
      <c r="H168" s="35"/>
      <c r="I168" s="35"/>
    </row>
    <row r="169" spans="1:9" x14ac:dyDescent="0.3">
      <c r="A169" s="35"/>
      <c r="B169" s="35"/>
      <c r="C169" s="35"/>
      <c r="D169" s="35"/>
      <c r="E169" s="35"/>
      <c r="F169" s="35"/>
      <c r="G169" s="35"/>
      <c r="H169" s="35"/>
      <c r="I169" s="35"/>
    </row>
    <row r="170" spans="1:9" x14ac:dyDescent="0.3">
      <c r="A170" s="35"/>
      <c r="B170" s="35"/>
      <c r="C170" s="35"/>
      <c r="D170" s="35"/>
      <c r="E170" s="35"/>
      <c r="F170" s="35"/>
      <c r="G170" s="35"/>
      <c r="H170" s="35"/>
      <c r="I170" s="35"/>
    </row>
    <row r="171" spans="1:9" x14ac:dyDescent="0.3">
      <c r="A171" s="35"/>
      <c r="B171" s="35"/>
      <c r="C171" s="35"/>
      <c r="D171" s="35"/>
      <c r="E171" s="35"/>
      <c r="F171" s="35"/>
      <c r="G171" s="35"/>
      <c r="H171" s="35"/>
      <c r="I171" s="35"/>
    </row>
    <row r="172" spans="1:9" x14ac:dyDescent="0.3">
      <c r="A172" s="35"/>
      <c r="B172" s="35"/>
      <c r="C172" s="35"/>
      <c r="D172" s="35"/>
      <c r="E172" s="35"/>
      <c r="F172" s="35"/>
      <c r="G172" s="35"/>
      <c r="H172" s="35"/>
      <c r="I172" s="35"/>
    </row>
    <row r="173" spans="1:9" x14ac:dyDescent="0.3">
      <c r="A173" s="35"/>
      <c r="B173" s="35"/>
      <c r="C173" s="35"/>
      <c r="D173" s="35"/>
      <c r="E173" s="35"/>
      <c r="F173" s="35"/>
      <c r="G173" s="35"/>
      <c r="H173" s="35"/>
      <c r="I173" s="35"/>
    </row>
    <row r="174" spans="1:9" x14ac:dyDescent="0.3">
      <c r="A174" s="35"/>
      <c r="B174" s="35"/>
      <c r="C174" s="35"/>
      <c r="D174" s="35"/>
      <c r="E174" s="35"/>
      <c r="F174" s="35"/>
      <c r="G174" s="35"/>
      <c r="H174" s="35"/>
      <c r="I174" s="35"/>
    </row>
    <row r="175" spans="1:9" x14ac:dyDescent="0.3">
      <c r="A175" s="35"/>
      <c r="B175" s="35"/>
      <c r="C175" s="35"/>
      <c r="D175" s="35"/>
      <c r="E175" s="35"/>
      <c r="F175" s="35"/>
      <c r="G175" s="35"/>
      <c r="H175" s="35"/>
      <c r="I175" s="35"/>
    </row>
    <row r="176" spans="1:9" x14ac:dyDescent="0.3">
      <c r="A176" s="35"/>
      <c r="B176" s="35"/>
      <c r="C176" s="35"/>
      <c r="D176" s="35"/>
      <c r="E176" s="35"/>
      <c r="F176" s="35"/>
      <c r="G176" s="35"/>
      <c r="H176" s="35"/>
      <c r="I176" s="35"/>
    </row>
    <row r="177" spans="1:9" x14ac:dyDescent="0.3">
      <c r="A177" s="35"/>
      <c r="B177" s="35"/>
      <c r="C177" s="35"/>
      <c r="D177" s="35"/>
      <c r="E177" s="35"/>
      <c r="F177" s="35"/>
      <c r="G177" s="35"/>
      <c r="H177" s="35"/>
      <c r="I177" s="35"/>
    </row>
    <row r="178" spans="1:9" x14ac:dyDescent="0.3">
      <c r="A178" s="35"/>
      <c r="B178" s="35"/>
      <c r="C178" s="35"/>
      <c r="D178" s="35"/>
      <c r="E178" s="35"/>
      <c r="F178" s="35"/>
      <c r="G178" s="35"/>
      <c r="H178" s="35"/>
      <c r="I178" s="35"/>
    </row>
    <row r="179" spans="1:9" x14ac:dyDescent="0.3">
      <c r="A179" s="35"/>
      <c r="B179" s="35"/>
      <c r="C179" s="35"/>
      <c r="D179" s="35"/>
      <c r="E179" s="35"/>
      <c r="F179" s="35"/>
      <c r="G179" s="35"/>
      <c r="H179" s="35"/>
      <c r="I179" s="35"/>
    </row>
    <row r="180" spans="1:9" x14ac:dyDescent="0.3">
      <c r="A180" s="35"/>
      <c r="B180" s="35"/>
      <c r="C180" s="35"/>
      <c r="D180" s="35"/>
      <c r="E180" s="35"/>
      <c r="F180" s="35"/>
      <c r="G180" s="35"/>
      <c r="H180" s="35"/>
      <c r="I180" s="35"/>
    </row>
    <row r="181" spans="1:9" x14ac:dyDescent="0.3">
      <c r="A181" s="35"/>
      <c r="B181" s="35"/>
      <c r="C181" s="35"/>
      <c r="D181" s="35"/>
      <c r="E181" s="35"/>
      <c r="F181" s="35"/>
      <c r="G181" s="35"/>
      <c r="H181" s="35"/>
      <c r="I181" s="35"/>
    </row>
    <row r="182" spans="1:9" x14ac:dyDescent="0.3">
      <c r="A182" s="35"/>
      <c r="B182" s="35"/>
      <c r="C182" s="35"/>
      <c r="D182" s="35"/>
      <c r="E182" s="35"/>
      <c r="F182" s="35"/>
      <c r="G182" s="35"/>
      <c r="H182" s="35"/>
      <c r="I182" s="35"/>
    </row>
    <row r="183" spans="1:9" x14ac:dyDescent="0.3">
      <c r="A183" s="35"/>
      <c r="B183" s="35"/>
      <c r="C183" s="35"/>
      <c r="D183" s="35"/>
      <c r="E183" s="35"/>
      <c r="F183" s="35"/>
      <c r="G183" s="35"/>
      <c r="H183" s="35"/>
      <c r="I183" s="35"/>
    </row>
    <row r="184" spans="1:9" x14ac:dyDescent="0.3">
      <c r="A184" s="35"/>
      <c r="B184" s="35"/>
      <c r="C184" s="35"/>
      <c r="D184" s="35"/>
      <c r="E184" s="35"/>
      <c r="F184" s="35"/>
      <c r="G184" s="35"/>
      <c r="H184" s="35"/>
      <c r="I184" s="35"/>
    </row>
    <row r="185" spans="1:9" x14ac:dyDescent="0.3">
      <c r="A185" s="35"/>
      <c r="B185" s="35"/>
      <c r="C185" s="35"/>
      <c r="D185" s="35"/>
      <c r="E185" s="35"/>
      <c r="F185" s="35"/>
      <c r="G185" s="35"/>
      <c r="H185" s="35"/>
      <c r="I185" s="35"/>
    </row>
    <row r="186" spans="1:9" x14ac:dyDescent="0.3">
      <c r="A186" s="35"/>
      <c r="B186" s="35"/>
      <c r="C186" s="35"/>
      <c r="D186" s="35"/>
      <c r="E186" s="35"/>
      <c r="F186" s="35"/>
      <c r="G186" s="35"/>
      <c r="H186" s="35"/>
      <c r="I186" s="35"/>
    </row>
    <row r="187" spans="1:9" x14ac:dyDescent="0.3">
      <c r="A187" s="35"/>
      <c r="B187" s="35"/>
      <c r="C187" s="35"/>
      <c r="D187" s="35"/>
      <c r="E187" s="35"/>
      <c r="F187" s="35"/>
      <c r="G187" s="35"/>
      <c r="H187" s="35"/>
      <c r="I187" s="35"/>
    </row>
    <row r="188" spans="1:9" x14ac:dyDescent="0.3">
      <c r="A188" s="35"/>
      <c r="B188" s="35"/>
      <c r="C188" s="35"/>
      <c r="D188" s="35"/>
      <c r="E188" s="35"/>
      <c r="F188" s="35"/>
      <c r="G188" s="35"/>
      <c r="H188" s="35"/>
      <c r="I188" s="35"/>
    </row>
    <row r="189" spans="1:9" x14ac:dyDescent="0.3">
      <c r="A189" s="35"/>
      <c r="B189" s="35"/>
      <c r="C189" s="35"/>
      <c r="D189" s="35"/>
      <c r="E189" s="35"/>
      <c r="F189" s="35"/>
      <c r="G189" s="35"/>
      <c r="H189" s="35"/>
      <c r="I189" s="35"/>
    </row>
    <row r="190" spans="1:9" x14ac:dyDescent="0.3">
      <c r="A190" s="35"/>
      <c r="B190" s="35"/>
      <c r="C190" s="35"/>
      <c r="D190" s="35"/>
      <c r="E190" s="35"/>
      <c r="F190" s="35"/>
      <c r="G190" s="35"/>
      <c r="H190" s="35"/>
      <c r="I190" s="35"/>
    </row>
    <row r="191" spans="1:9" x14ac:dyDescent="0.3">
      <c r="A191" s="35"/>
      <c r="B191" s="35"/>
      <c r="C191" s="35"/>
      <c r="D191" s="35"/>
      <c r="E191" s="35"/>
      <c r="F191" s="35"/>
      <c r="G191" s="35"/>
      <c r="H191" s="35"/>
      <c r="I191" s="35"/>
    </row>
    <row r="192" spans="1:9" x14ac:dyDescent="0.3">
      <c r="A192" s="35"/>
      <c r="B192" s="35"/>
      <c r="C192" s="35"/>
      <c r="D192" s="35"/>
      <c r="E192" s="35"/>
      <c r="F192" s="35"/>
      <c r="G192" s="35"/>
      <c r="H192" s="35"/>
      <c r="I192" s="35"/>
    </row>
    <row r="193" spans="1:9" x14ac:dyDescent="0.3">
      <c r="A193" s="35"/>
      <c r="B193" s="35"/>
      <c r="C193" s="35"/>
      <c r="D193" s="35"/>
      <c r="E193" s="35"/>
      <c r="F193" s="35"/>
      <c r="G193" s="35"/>
      <c r="H193" s="35"/>
      <c r="I193" s="35"/>
    </row>
    <row r="194" spans="1:9" x14ac:dyDescent="0.3">
      <c r="A194" s="35"/>
      <c r="B194" s="35"/>
      <c r="C194" s="35"/>
      <c r="D194" s="35"/>
      <c r="E194" s="35"/>
      <c r="F194" s="35"/>
      <c r="G194" s="35"/>
      <c r="H194" s="35"/>
      <c r="I194" s="35"/>
    </row>
    <row r="195" spans="1:9" x14ac:dyDescent="0.3">
      <c r="A195" s="35"/>
      <c r="B195" s="35"/>
      <c r="C195" s="35"/>
      <c r="D195" s="35"/>
      <c r="E195" s="35"/>
      <c r="F195" s="35"/>
      <c r="G195" s="35"/>
      <c r="H195" s="35"/>
      <c r="I195" s="35"/>
    </row>
    <row r="196" spans="1:9" x14ac:dyDescent="0.3">
      <c r="A196" s="35"/>
      <c r="B196" s="35"/>
      <c r="C196" s="35"/>
      <c r="D196" s="35"/>
      <c r="E196" s="35"/>
      <c r="F196" s="35"/>
      <c r="G196" s="35"/>
      <c r="H196" s="35"/>
      <c r="I196" s="35"/>
    </row>
    <row r="197" spans="1:9" x14ac:dyDescent="0.3">
      <c r="A197" s="35"/>
      <c r="B197" s="35"/>
      <c r="C197" s="35"/>
      <c r="D197" s="35"/>
      <c r="E197" s="35"/>
      <c r="F197" s="35"/>
      <c r="G197" s="35"/>
      <c r="H197" s="35"/>
      <c r="I197" s="35"/>
    </row>
    <row r="198" spans="1:9" x14ac:dyDescent="0.3">
      <c r="A198" s="35"/>
      <c r="B198" s="35"/>
      <c r="C198" s="35"/>
      <c r="D198" s="35"/>
      <c r="E198" s="35"/>
      <c r="F198" s="35"/>
      <c r="G198" s="35"/>
      <c r="H198" s="35"/>
      <c r="I198" s="35"/>
    </row>
    <row r="199" spans="1:9" x14ac:dyDescent="0.3">
      <c r="A199" s="35"/>
      <c r="B199" s="35"/>
      <c r="C199" s="35"/>
      <c r="D199" s="35"/>
      <c r="E199" s="35"/>
      <c r="F199" s="35"/>
      <c r="G199" s="35"/>
      <c r="H199" s="35"/>
      <c r="I199" s="35"/>
    </row>
    <row r="200" spans="1:9" x14ac:dyDescent="0.3">
      <c r="A200" s="35"/>
      <c r="B200" s="35"/>
      <c r="C200" s="35"/>
      <c r="D200" s="35"/>
      <c r="E200" s="35"/>
      <c r="F200" s="35"/>
      <c r="G200" s="35"/>
      <c r="H200" s="35"/>
      <c r="I200" s="35"/>
    </row>
    <row r="201" spans="1:9" x14ac:dyDescent="0.3">
      <c r="A201" s="35"/>
      <c r="B201" s="35"/>
      <c r="C201" s="35"/>
      <c r="D201" s="35"/>
      <c r="E201" s="35"/>
      <c r="F201" s="35"/>
      <c r="G201" s="35"/>
      <c r="H201" s="35"/>
      <c r="I201" s="35"/>
    </row>
    <row r="202" spans="1:9" x14ac:dyDescent="0.3">
      <c r="A202" s="35"/>
      <c r="B202" s="35"/>
      <c r="C202" s="35"/>
      <c r="D202" s="35"/>
      <c r="E202" s="35"/>
      <c r="F202" s="35"/>
      <c r="G202" s="35"/>
      <c r="H202" s="35"/>
      <c r="I202" s="35"/>
    </row>
    <row r="203" spans="1:9" x14ac:dyDescent="0.3">
      <c r="A203" s="35"/>
      <c r="B203" s="35"/>
      <c r="C203" s="35"/>
      <c r="D203" s="35"/>
      <c r="E203" s="35"/>
      <c r="F203" s="35"/>
      <c r="G203" s="35"/>
      <c r="H203" s="35"/>
      <c r="I203" s="35"/>
    </row>
    <row r="204" spans="1:9" x14ac:dyDescent="0.3">
      <c r="A204" s="35"/>
      <c r="B204" s="35"/>
      <c r="C204" s="35"/>
      <c r="D204" s="35"/>
      <c r="E204" s="35"/>
      <c r="F204" s="35"/>
      <c r="G204" s="35"/>
      <c r="H204" s="35"/>
      <c r="I204" s="35"/>
    </row>
    <row r="205" spans="1:9" x14ac:dyDescent="0.3">
      <c r="A205" s="35"/>
      <c r="B205" s="35"/>
      <c r="C205" s="35"/>
      <c r="D205" s="35"/>
      <c r="E205" s="35"/>
      <c r="F205" s="35"/>
      <c r="G205" s="35"/>
      <c r="H205" s="35"/>
      <c r="I205" s="35"/>
    </row>
    <row r="206" spans="1:9" x14ac:dyDescent="0.3">
      <c r="A206" s="35"/>
      <c r="B206" s="35"/>
      <c r="C206" s="35"/>
      <c r="D206" s="35"/>
      <c r="E206" s="35"/>
      <c r="F206" s="35"/>
      <c r="G206" s="35"/>
      <c r="H206" s="35"/>
      <c r="I206" s="35"/>
    </row>
    <row r="207" spans="1:9" x14ac:dyDescent="0.3">
      <c r="A207" s="35"/>
      <c r="B207" s="35"/>
      <c r="C207" s="35"/>
      <c r="D207" s="35"/>
      <c r="E207" s="35"/>
      <c r="F207" s="35"/>
      <c r="G207" s="35"/>
      <c r="H207" s="35"/>
      <c r="I207" s="35"/>
    </row>
    <row r="208" spans="1:9" x14ac:dyDescent="0.3">
      <c r="A208" s="35"/>
      <c r="B208" s="35"/>
      <c r="C208" s="35"/>
      <c r="D208" s="35"/>
      <c r="E208" s="35"/>
      <c r="F208" s="35"/>
      <c r="G208" s="35"/>
      <c r="H208" s="35"/>
      <c r="I208" s="35"/>
    </row>
  </sheetData>
  <dataValidations count="1">
    <dataValidation type="list" allowBlank="1" sqref="H3:H60" xr:uid="{00000000-0002-0000-0300-000000000000}">
      <formula1>lstJaNei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7"/>
  <sheetViews>
    <sheetView showGridLines="0" workbookViewId="0">
      <selection activeCell="O19" sqref="O19"/>
    </sheetView>
  </sheetViews>
  <sheetFormatPr baseColWidth="10" defaultColWidth="8.88671875" defaultRowHeight="14.4" x14ac:dyDescent="0.3"/>
  <cols>
    <col min="1" max="2" width="12" customWidth="1"/>
    <col min="3" max="3" width="16" customWidth="1"/>
    <col min="4" max="4" width="10" style="47" customWidth="1"/>
    <col min="5" max="5" width="12" style="47" customWidth="1"/>
    <col min="6" max="6" width="14" style="47" customWidth="1"/>
    <col min="7" max="7" width="28" customWidth="1"/>
  </cols>
  <sheetData>
    <row r="1" spans="1:7" ht="21" customHeight="1" x14ac:dyDescent="0.3">
      <c r="A1" s="1" t="s">
        <v>5</v>
      </c>
    </row>
    <row r="2" spans="1:7" x14ac:dyDescent="0.3">
      <c r="A2" s="4" t="s">
        <v>24</v>
      </c>
      <c r="B2" s="4" t="s">
        <v>65</v>
      </c>
      <c r="C2" s="4" t="s">
        <v>34</v>
      </c>
      <c r="D2" s="4" t="s">
        <v>131</v>
      </c>
      <c r="E2" s="4" t="s">
        <v>132</v>
      </c>
      <c r="F2" s="4" t="s">
        <v>46</v>
      </c>
      <c r="G2" s="4" t="s">
        <v>133</v>
      </c>
    </row>
    <row r="3" spans="1:7" x14ac:dyDescent="0.3">
      <c r="A3" s="9" t="s">
        <v>44</v>
      </c>
      <c r="B3" s="25">
        <v>45658</v>
      </c>
      <c r="C3" s="16" t="s">
        <v>36</v>
      </c>
      <c r="D3" s="48">
        <v>161</v>
      </c>
      <c r="E3" s="49">
        <v>850</v>
      </c>
      <c r="F3" s="38">
        <f t="shared" ref="F3:F34" si="0">IF(AND(D3&lt;&gt;"",E3&lt;&gt;""),D3*E3,"")</f>
        <v>136850</v>
      </c>
      <c r="G3" s="26" t="s">
        <v>134</v>
      </c>
    </row>
    <row r="4" spans="1:7" x14ac:dyDescent="0.3">
      <c r="A4" s="9" t="s">
        <v>44</v>
      </c>
      <c r="B4" s="25">
        <v>45658</v>
      </c>
      <c r="C4" s="16" t="s">
        <v>39</v>
      </c>
      <c r="D4" s="48">
        <v>1</v>
      </c>
      <c r="E4" s="49">
        <v>800</v>
      </c>
      <c r="F4" s="38">
        <f t="shared" si="0"/>
        <v>800</v>
      </c>
      <c r="G4" s="26" t="s">
        <v>135</v>
      </c>
    </row>
    <row r="5" spans="1:7" x14ac:dyDescent="0.3">
      <c r="A5" s="9" t="s">
        <v>44</v>
      </c>
      <c r="B5" s="25">
        <v>45689</v>
      </c>
      <c r="C5" s="16" t="s">
        <v>36</v>
      </c>
      <c r="D5" s="48">
        <v>127</v>
      </c>
      <c r="E5" s="49">
        <v>850</v>
      </c>
      <c r="F5" s="38">
        <f t="shared" si="0"/>
        <v>107950</v>
      </c>
      <c r="G5" s="26" t="s">
        <v>134</v>
      </c>
    </row>
    <row r="6" spans="1:7" x14ac:dyDescent="0.3">
      <c r="A6" s="9" t="s">
        <v>44</v>
      </c>
      <c r="B6" s="25">
        <v>45689</v>
      </c>
      <c r="C6" s="16" t="s">
        <v>38</v>
      </c>
      <c r="D6" s="48">
        <v>1</v>
      </c>
      <c r="E6" s="49">
        <v>3000</v>
      </c>
      <c r="F6" s="38">
        <f t="shared" si="0"/>
        <v>3000</v>
      </c>
      <c r="G6" s="26" t="s">
        <v>136</v>
      </c>
    </row>
    <row r="7" spans="1:7" x14ac:dyDescent="0.3">
      <c r="A7" s="9" t="s">
        <v>44</v>
      </c>
      <c r="B7" s="25">
        <v>45689</v>
      </c>
      <c r="C7" s="16" t="s">
        <v>40</v>
      </c>
      <c r="D7" s="48">
        <v>1</v>
      </c>
      <c r="E7" s="49">
        <v>2000</v>
      </c>
      <c r="F7" s="38">
        <f t="shared" si="0"/>
        <v>2000</v>
      </c>
      <c r="G7" s="26" t="s">
        <v>137</v>
      </c>
    </row>
    <row r="8" spans="1:7" x14ac:dyDescent="0.3">
      <c r="A8" s="9" t="s">
        <v>44</v>
      </c>
      <c r="B8" s="25">
        <v>45717</v>
      </c>
      <c r="C8" s="16" t="s">
        <v>36</v>
      </c>
      <c r="D8" s="48">
        <v>190</v>
      </c>
      <c r="E8" s="49">
        <v>850</v>
      </c>
      <c r="F8" s="38">
        <f t="shared" si="0"/>
        <v>161500</v>
      </c>
      <c r="G8" s="26" t="s">
        <v>134</v>
      </c>
    </row>
    <row r="9" spans="1:7" x14ac:dyDescent="0.3">
      <c r="A9" s="9" t="s">
        <v>44</v>
      </c>
      <c r="B9" s="25">
        <v>45717</v>
      </c>
      <c r="C9" s="16" t="s">
        <v>37</v>
      </c>
      <c r="D9" s="48">
        <v>1</v>
      </c>
      <c r="E9" s="49">
        <v>40000</v>
      </c>
      <c r="F9" s="38">
        <f t="shared" si="0"/>
        <v>40000</v>
      </c>
      <c r="G9" s="26" t="s">
        <v>138</v>
      </c>
    </row>
    <row r="10" spans="1:7" x14ac:dyDescent="0.3">
      <c r="A10" s="9" t="s">
        <v>44</v>
      </c>
      <c r="B10" s="25">
        <v>45748</v>
      </c>
      <c r="C10" s="16" t="s">
        <v>36</v>
      </c>
      <c r="D10" s="48">
        <v>194</v>
      </c>
      <c r="E10" s="49">
        <v>850</v>
      </c>
      <c r="F10" s="38">
        <f t="shared" si="0"/>
        <v>164900</v>
      </c>
      <c r="G10" s="26" t="s">
        <v>134</v>
      </c>
    </row>
    <row r="11" spans="1:7" x14ac:dyDescent="0.3">
      <c r="A11" s="9" t="s">
        <v>44</v>
      </c>
      <c r="B11" s="25">
        <v>45778</v>
      </c>
      <c r="C11" s="16" t="s">
        <v>36</v>
      </c>
      <c r="D11" s="48">
        <v>125</v>
      </c>
      <c r="E11" s="49">
        <v>850</v>
      </c>
      <c r="F11" s="38">
        <f t="shared" si="0"/>
        <v>106250</v>
      </c>
      <c r="G11" s="26" t="s">
        <v>134</v>
      </c>
    </row>
    <row r="12" spans="1:7" x14ac:dyDescent="0.3">
      <c r="A12" s="9" t="s">
        <v>44</v>
      </c>
      <c r="B12" s="25">
        <v>45778</v>
      </c>
      <c r="C12" s="16" t="s">
        <v>38</v>
      </c>
      <c r="D12" s="48">
        <v>1</v>
      </c>
      <c r="E12" s="49">
        <v>12000</v>
      </c>
      <c r="F12" s="38">
        <f t="shared" si="0"/>
        <v>12000</v>
      </c>
      <c r="G12" s="26" t="s">
        <v>136</v>
      </c>
    </row>
    <row r="13" spans="1:7" x14ac:dyDescent="0.3">
      <c r="A13" s="9" t="s">
        <v>44</v>
      </c>
      <c r="B13" s="25">
        <v>45778</v>
      </c>
      <c r="C13" s="16" t="s">
        <v>39</v>
      </c>
      <c r="D13" s="48">
        <v>1</v>
      </c>
      <c r="E13" s="49">
        <v>800</v>
      </c>
      <c r="F13" s="38">
        <f t="shared" si="0"/>
        <v>800</v>
      </c>
      <c r="G13" s="26" t="s">
        <v>135</v>
      </c>
    </row>
    <row r="14" spans="1:7" x14ac:dyDescent="0.3">
      <c r="A14" s="9" t="s">
        <v>44</v>
      </c>
      <c r="B14" s="25">
        <v>45809</v>
      </c>
      <c r="C14" s="16" t="s">
        <v>36</v>
      </c>
      <c r="D14" s="48">
        <v>191</v>
      </c>
      <c r="E14" s="49">
        <v>850</v>
      </c>
      <c r="F14" s="38">
        <f t="shared" si="0"/>
        <v>162350</v>
      </c>
      <c r="G14" s="26" t="s">
        <v>134</v>
      </c>
    </row>
    <row r="15" spans="1:7" x14ac:dyDescent="0.3">
      <c r="A15" s="9" t="s">
        <v>44</v>
      </c>
      <c r="B15" s="25">
        <v>45809</v>
      </c>
      <c r="C15" s="16" t="s">
        <v>38</v>
      </c>
      <c r="D15" s="48">
        <v>1</v>
      </c>
      <c r="E15" s="49">
        <v>5000</v>
      </c>
      <c r="F15" s="38">
        <f t="shared" si="0"/>
        <v>5000</v>
      </c>
      <c r="G15" s="26" t="s">
        <v>136</v>
      </c>
    </row>
    <row r="16" spans="1:7" x14ac:dyDescent="0.3">
      <c r="A16" s="9" t="s">
        <v>44</v>
      </c>
      <c r="B16" s="25">
        <v>45839</v>
      </c>
      <c r="C16" s="16" t="s">
        <v>36</v>
      </c>
      <c r="D16" s="48">
        <v>128</v>
      </c>
      <c r="E16" s="49">
        <v>850</v>
      </c>
      <c r="F16" s="38">
        <f t="shared" si="0"/>
        <v>108800</v>
      </c>
      <c r="G16" s="26" t="s">
        <v>134</v>
      </c>
    </row>
    <row r="17" spans="1:7" x14ac:dyDescent="0.3">
      <c r="A17" s="9" t="s">
        <v>44</v>
      </c>
      <c r="B17" s="25">
        <v>45870</v>
      </c>
      <c r="C17" s="16" t="s">
        <v>36</v>
      </c>
      <c r="D17" s="48">
        <v>160</v>
      </c>
      <c r="E17" s="49">
        <v>850</v>
      </c>
      <c r="F17" s="38">
        <f t="shared" si="0"/>
        <v>136000</v>
      </c>
      <c r="G17" s="26" t="s">
        <v>134</v>
      </c>
    </row>
    <row r="18" spans="1:7" x14ac:dyDescent="0.3">
      <c r="A18" s="9" t="s">
        <v>83</v>
      </c>
      <c r="B18" s="25">
        <v>45689</v>
      </c>
      <c r="C18" s="16" t="s">
        <v>36</v>
      </c>
      <c r="D18" s="48">
        <v>143</v>
      </c>
      <c r="E18" s="49">
        <v>850</v>
      </c>
      <c r="F18" s="38">
        <f t="shared" si="0"/>
        <v>121550</v>
      </c>
      <c r="G18" s="26" t="s">
        <v>134</v>
      </c>
    </row>
    <row r="19" spans="1:7" x14ac:dyDescent="0.3">
      <c r="A19" s="9" t="s">
        <v>83</v>
      </c>
      <c r="B19" s="25">
        <v>45689</v>
      </c>
      <c r="C19" s="16" t="s">
        <v>38</v>
      </c>
      <c r="D19" s="48">
        <v>1</v>
      </c>
      <c r="E19" s="49">
        <v>8000</v>
      </c>
      <c r="F19" s="38">
        <f t="shared" si="0"/>
        <v>8000</v>
      </c>
      <c r="G19" s="26" t="s">
        <v>136</v>
      </c>
    </row>
    <row r="20" spans="1:7" x14ac:dyDescent="0.3">
      <c r="A20" s="9" t="s">
        <v>83</v>
      </c>
      <c r="B20" s="25">
        <v>45717</v>
      </c>
      <c r="C20" s="16" t="s">
        <v>36</v>
      </c>
      <c r="D20" s="48">
        <v>177</v>
      </c>
      <c r="E20" s="49">
        <v>850</v>
      </c>
      <c r="F20" s="38">
        <f t="shared" si="0"/>
        <v>150450</v>
      </c>
      <c r="G20" s="26" t="s">
        <v>134</v>
      </c>
    </row>
    <row r="21" spans="1:7" x14ac:dyDescent="0.3">
      <c r="A21" s="9" t="s">
        <v>83</v>
      </c>
      <c r="B21" s="25">
        <v>45717</v>
      </c>
      <c r="C21" s="16" t="s">
        <v>37</v>
      </c>
      <c r="D21" s="48">
        <v>1</v>
      </c>
      <c r="E21" s="49">
        <v>12000</v>
      </c>
      <c r="F21" s="38">
        <f t="shared" si="0"/>
        <v>12000</v>
      </c>
      <c r="G21" s="26" t="s">
        <v>138</v>
      </c>
    </row>
    <row r="22" spans="1:7" x14ac:dyDescent="0.3">
      <c r="A22" s="9" t="s">
        <v>83</v>
      </c>
      <c r="B22" s="25">
        <v>45717</v>
      </c>
      <c r="C22" s="16" t="s">
        <v>38</v>
      </c>
      <c r="D22" s="48">
        <v>1</v>
      </c>
      <c r="E22" s="49">
        <v>12000</v>
      </c>
      <c r="F22" s="38">
        <f t="shared" si="0"/>
        <v>12000</v>
      </c>
      <c r="G22" s="26" t="s">
        <v>136</v>
      </c>
    </row>
    <row r="23" spans="1:7" x14ac:dyDescent="0.3">
      <c r="A23" s="9" t="s">
        <v>83</v>
      </c>
      <c r="B23" s="25">
        <v>45748</v>
      </c>
      <c r="C23" s="16" t="s">
        <v>36</v>
      </c>
      <c r="D23" s="48">
        <v>182</v>
      </c>
      <c r="E23" s="49">
        <v>850</v>
      </c>
      <c r="F23" s="38">
        <f t="shared" si="0"/>
        <v>154700</v>
      </c>
      <c r="G23" s="26" t="s">
        <v>134</v>
      </c>
    </row>
    <row r="24" spans="1:7" x14ac:dyDescent="0.3">
      <c r="A24" s="9" t="s">
        <v>83</v>
      </c>
      <c r="B24" s="25">
        <v>45748</v>
      </c>
      <c r="C24" s="16" t="s">
        <v>37</v>
      </c>
      <c r="D24" s="48">
        <v>1</v>
      </c>
      <c r="E24" s="49">
        <v>35000</v>
      </c>
      <c r="F24" s="38">
        <f t="shared" si="0"/>
        <v>35000</v>
      </c>
      <c r="G24" s="26" t="s">
        <v>138</v>
      </c>
    </row>
    <row r="25" spans="1:7" x14ac:dyDescent="0.3">
      <c r="A25" s="9" t="s">
        <v>83</v>
      </c>
      <c r="B25" s="25">
        <v>45748</v>
      </c>
      <c r="C25" s="16" t="s">
        <v>38</v>
      </c>
      <c r="D25" s="48">
        <v>1</v>
      </c>
      <c r="E25" s="49">
        <v>8000</v>
      </c>
      <c r="F25" s="38">
        <f t="shared" si="0"/>
        <v>8000</v>
      </c>
      <c r="G25" s="26" t="s">
        <v>136</v>
      </c>
    </row>
    <row r="26" spans="1:7" x14ac:dyDescent="0.3">
      <c r="A26" s="9" t="s">
        <v>83</v>
      </c>
      <c r="B26" s="25">
        <v>45778</v>
      </c>
      <c r="C26" s="16" t="s">
        <v>36</v>
      </c>
      <c r="D26" s="48">
        <v>183</v>
      </c>
      <c r="E26" s="49">
        <v>850</v>
      </c>
      <c r="F26" s="38">
        <f t="shared" si="0"/>
        <v>155550</v>
      </c>
      <c r="G26" s="26" t="s">
        <v>134</v>
      </c>
    </row>
    <row r="27" spans="1:7" x14ac:dyDescent="0.3">
      <c r="A27" s="9" t="s">
        <v>83</v>
      </c>
      <c r="B27" s="25">
        <v>45809</v>
      </c>
      <c r="C27" s="16" t="s">
        <v>36</v>
      </c>
      <c r="D27" s="48">
        <v>180</v>
      </c>
      <c r="E27" s="49">
        <v>850</v>
      </c>
      <c r="F27" s="38">
        <f t="shared" si="0"/>
        <v>153000</v>
      </c>
      <c r="G27" s="26" t="s">
        <v>134</v>
      </c>
    </row>
    <row r="28" spans="1:7" x14ac:dyDescent="0.3">
      <c r="A28" s="9" t="s">
        <v>83</v>
      </c>
      <c r="B28" s="25">
        <v>45809</v>
      </c>
      <c r="C28" s="16" t="s">
        <v>38</v>
      </c>
      <c r="D28" s="48">
        <v>1</v>
      </c>
      <c r="E28" s="49">
        <v>8000</v>
      </c>
      <c r="F28" s="38">
        <f t="shared" si="0"/>
        <v>8000</v>
      </c>
      <c r="G28" s="26" t="s">
        <v>136</v>
      </c>
    </row>
    <row r="29" spans="1:7" x14ac:dyDescent="0.3">
      <c r="A29" s="9" t="s">
        <v>83</v>
      </c>
      <c r="B29" s="25">
        <v>45839</v>
      </c>
      <c r="C29" s="16" t="s">
        <v>36</v>
      </c>
      <c r="D29" s="48">
        <v>177</v>
      </c>
      <c r="E29" s="49">
        <v>850</v>
      </c>
      <c r="F29" s="38">
        <f t="shared" si="0"/>
        <v>150450</v>
      </c>
      <c r="G29" s="26" t="s">
        <v>134</v>
      </c>
    </row>
    <row r="30" spans="1:7" x14ac:dyDescent="0.3">
      <c r="A30" s="9" t="s">
        <v>83</v>
      </c>
      <c r="B30" s="25">
        <v>45839</v>
      </c>
      <c r="C30" s="16" t="s">
        <v>37</v>
      </c>
      <c r="D30" s="48">
        <v>1</v>
      </c>
      <c r="E30" s="49">
        <v>22000</v>
      </c>
      <c r="F30" s="38">
        <f t="shared" si="0"/>
        <v>22000</v>
      </c>
      <c r="G30" s="26" t="s">
        <v>138</v>
      </c>
    </row>
    <row r="31" spans="1:7" x14ac:dyDescent="0.3">
      <c r="A31" s="9" t="s">
        <v>83</v>
      </c>
      <c r="B31" s="25">
        <v>45870</v>
      </c>
      <c r="C31" s="16" t="s">
        <v>36</v>
      </c>
      <c r="D31" s="48">
        <v>165</v>
      </c>
      <c r="E31" s="49">
        <v>850</v>
      </c>
      <c r="F31" s="38">
        <f t="shared" si="0"/>
        <v>140250</v>
      </c>
      <c r="G31" s="26" t="s">
        <v>134</v>
      </c>
    </row>
    <row r="32" spans="1:7" x14ac:dyDescent="0.3">
      <c r="A32" s="9" t="s">
        <v>83</v>
      </c>
      <c r="B32" s="25">
        <v>45870</v>
      </c>
      <c r="C32" s="16" t="s">
        <v>37</v>
      </c>
      <c r="D32" s="48">
        <v>1</v>
      </c>
      <c r="E32" s="49">
        <v>12000</v>
      </c>
      <c r="F32" s="38">
        <f t="shared" si="0"/>
        <v>12000</v>
      </c>
      <c r="G32" s="26" t="s">
        <v>138</v>
      </c>
    </row>
    <row r="33" spans="1:7" x14ac:dyDescent="0.3">
      <c r="A33" s="9" t="s">
        <v>83</v>
      </c>
      <c r="B33" s="25">
        <v>45901</v>
      </c>
      <c r="C33" s="16" t="s">
        <v>36</v>
      </c>
      <c r="D33" s="48">
        <v>151</v>
      </c>
      <c r="E33" s="49">
        <v>850</v>
      </c>
      <c r="F33" s="38">
        <f t="shared" si="0"/>
        <v>128350</v>
      </c>
      <c r="G33" s="26" t="s">
        <v>134</v>
      </c>
    </row>
    <row r="34" spans="1:7" x14ac:dyDescent="0.3">
      <c r="A34" s="9" t="s">
        <v>83</v>
      </c>
      <c r="B34" s="25">
        <v>45901</v>
      </c>
      <c r="C34" s="16" t="s">
        <v>37</v>
      </c>
      <c r="D34" s="48">
        <v>1</v>
      </c>
      <c r="E34" s="49">
        <v>40000</v>
      </c>
      <c r="F34" s="38">
        <f t="shared" si="0"/>
        <v>40000</v>
      </c>
      <c r="G34" s="26" t="s">
        <v>138</v>
      </c>
    </row>
    <row r="35" spans="1:7" x14ac:dyDescent="0.3">
      <c r="A35" s="9" t="s">
        <v>83</v>
      </c>
      <c r="B35" s="25">
        <v>45931</v>
      </c>
      <c r="C35" s="16" t="s">
        <v>36</v>
      </c>
      <c r="D35" s="48">
        <v>155</v>
      </c>
      <c r="E35" s="49">
        <v>850</v>
      </c>
      <c r="F35" s="38">
        <f t="shared" ref="F35:F66" si="1">IF(AND(D35&lt;&gt;"",E35&lt;&gt;""),D35*E35,"")</f>
        <v>131750</v>
      </c>
      <c r="G35" s="26" t="s">
        <v>134</v>
      </c>
    </row>
    <row r="36" spans="1:7" x14ac:dyDescent="0.3">
      <c r="A36" s="9" t="s">
        <v>83</v>
      </c>
      <c r="B36" s="25">
        <v>45962</v>
      </c>
      <c r="C36" s="16" t="s">
        <v>36</v>
      </c>
      <c r="D36" s="48">
        <v>173</v>
      </c>
      <c r="E36" s="49">
        <v>850</v>
      </c>
      <c r="F36" s="38">
        <f t="shared" si="1"/>
        <v>147050</v>
      </c>
      <c r="G36" s="26" t="s">
        <v>134</v>
      </c>
    </row>
    <row r="37" spans="1:7" x14ac:dyDescent="0.3">
      <c r="A37" s="9" t="s">
        <v>83</v>
      </c>
      <c r="B37" s="25">
        <v>45992</v>
      </c>
      <c r="C37" s="16" t="s">
        <v>36</v>
      </c>
      <c r="D37" s="48">
        <v>130</v>
      </c>
      <c r="E37" s="49">
        <v>850</v>
      </c>
      <c r="F37" s="38">
        <f t="shared" si="1"/>
        <v>110500</v>
      </c>
      <c r="G37" s="26" t="s">
        <v>134</v>
      </c>
    </row>
    <row r="38" spans="1:7" x14ac:dyDescent="0.3">
      <c r="A38" s="9" t="s">
        <v>83</v>
      </c>
      <c r="B38" s="25">
        <v>45992</v>
      </c>
      <c r="C38" s="16" t="s">
        <v>37</v>
      </c>
      <c r="D38" s="48">
        <v>1</v>
      </c>
      <c r="E38" s="49">
        <v>15000</v>
      </c>
      <c r="F38" s="38">
        <f t="shared" si="1"/>
        <v>15000</v>
      </c>
      <c r="G38" s="26" t="s">
        <v>138</v>
      </c>
    </row>
    <row r="39" spans="1:7" x14ac:dyDescent="0.3">
      <c r="A39" s="9" t="s">
        <v>83</v>
      </c>
      <c r="B39" s="25">
        <v>45992</v>
      </c>
      <c r="C39" s="16" t="s">
        <v>39</v>
      </c>
      <c r="D39" s="48">
        <v>1</v>
      </c>
      <c r="E39" s="49">
        <v>1200</v>
      </c>
      <c r="F39" s="38">
        <f t="shared" si="1"/>
        <v>1200</v>
      </c>
      <c r="G39" s="26" t="s">
        <v>135</v>
      </c>
    </row>
    <row r="40" spans="1:7" x14ac:dyDescent="0.3">
      <c r="A40" s="9" t="s">
        <v>88</v>
      </c>
      <c r="B40" s="25">
        <v>45658</v>
      </c>
      <c r="C40" s="16" t="s">
        <v>36</v>
      </c>
      <c r="D40" s="48">
        <v>120</v>
      </c>
      <c r="E40" s="49">
        <v>850</v>
      </c>
      <c r="F40" s="38">
        <f t="shared" si="1"/>
        <v>102000</v>
      </c>
      <c r="G40" s="26" t="s">
        <v>134</v>
      </c>
    </row>
    <row r="41" spans="1:7" x14ac:dyDescent="0.3">
      <c r="A41" s="9" t="s">
        <v>88</v>
      </c>
      <c r="B41" s="25">
        <v>45658</v>
      </c>
      <c r="C41" s="16" t="s">
        <v>37</v>
      </c>
      <c r="D41" s="48">
        <v>1</v>
      </c>
      <c r="E41" s="49">
        <v>28000</v>
      </c>
      <c r="F41" s="38">
        <f t="shared" si="1"/>
        <v>28000</v>
      </c>
      <c r="G41" s="26" t="s">
        <v>138</v>
      </c>
    </row>
    <row r="42" spans="1:7" x14ac:dyDescent="0.3">
      <c r="A42" s="9" t="s">
        <v>88</v>
      </c>
      <c r="B42" s="25">
        <v>45689</v>
      </c>
      <c r="C42" s="16" t="s">
        <v>36</v>
      </c>
      <c r="D42" s="48">
        <v>185</v>
      </c>
      <c r="E42" s="49">
        <v>850</v>
      </c>
      <c r="F42" s="38">
        <f t="shared" si="1"/>
        <v>157250</v>
      </c>
      <c r="G42" s="26" t="s">
        <v>134</v>
      </c>
    </row>
    <row r="43" spans="1:7" x14ac:dyDescent="0.3">
      <c r="A43" s="9" t="s">
        <v>88</v>
      </c>
      <c r="B43" s="25">
        <v>45717</v>
      </c>
      <c r="C43" s="16" t="s">
        <v>36</v>
      </c>
      <c r="D43" s="48">
        <v>191</v>
      </c>
      <c r="E43" s="49">
        <v>850</v>
      </c>
      <c r="F43" s="38">
        <f t="shared" si="1"/>
        <v>162350</v>
      </c>
      <c r="G43" s="26" t="s">
        <v>134</v>
      </c>
    </row>
    <row r="44" spans="1:7" x14ac:dyDescent="0.3">
      <c r="A44" s="9" t="s">
        <v>88</v>
      </c>
      <c r="B44" s="25">
        <v>45717</v>
      </c>
      <c r="C44" s="16" t="s">
        <v>37</v>
      </c>
      <c r="D44" s="48">
        <v>1</v>
      </c>
      <c r="E44" s="49">
        <v>22000</v>
      </c>
      <c r="F44" s="38">
        <f t="shared" si="1"/>
        <v>22000</v>
      </c>
      <c r="G44" s="26" t="s">
        <v>138</v>
      </c>
    </row>
    <row r="45" spans="1:7" x14ac:dyDescent="0.3">
      <c r="A45" s="9" t="s">
        <v>94</v>
      </c>
      <c r="B45" s="25">
        <v>45717</v>
      </c>
      <c r="C45" s="16" t="s">
        <v>36</v>
      </c>
      <c r="D45" s="48">
        <v>144</v>
      </c>
      <c r="E45" s="49">
        <v>850</v>
      </c>
      <c r="F45" s="38">
        <f t="shared" si="1"/>
        <v>122400</v>
      </c>
      <c r="G45" s="26" t="s">
        <v>134</v>
      </c>
    </row>
    <row r="46" spans="1:7" x14ac:dyDescent="0.3">
      <c r="A46" s="9" t="s">
        <v>94</v>
      </c>
      <c r="B46" s="25">
        <v>45717</v>
      </c>
      <c r="C46" s="16" t="s">
        <v>37</v>
      </c>
      <c r="D46" s="48">
        <v>1</v>
      </c>
      <c r="E46" s="49">
        <v>15000</v>
      </c>
      <c r="F46" s="38">
        <f t="shared" si="1"/>
        <v>15000</v>
      </c>
      <c r="G46" s="26" t="s">
        <v>138</v>
      </c>
    </row>
    <row r="47" spans="1:7" x14ac:dyDescent="0.3">
      <c r="A47" s="9" t="s">
        <v>94</v>
      </c>
      <c r="B47" s="25">
        <v>45717</v>
      </c>
      <c r="C47" s="16" t="s">
        <v>39</v>
      </c>
      <c r="D47" s="48">
        <v>1</v>
      </c>
      <c r="E47" s="49">
        <v>800</v>
      </c>
      <c r="F47" s="38">
        <f t="shared" si="1"/>
        <v>800</v>
      </c>
      <c r="G47" s="26" t="s">
        <v>135</v>
      </c>
    </row>
    <row r="48" spans="1:7" x14ac:dyDescent="0.3">
      <c r="A48" s="9" t="s">
        <v>94</v>
      </c>
      <c r="B48" s="25">
        <v>45748</v>
      </c>
      <c r="C48" s="16" t="s">
        <v>36</v>
      </c>
      <c r="D48" s="48">
        <v>192</v>
      </c>
      <c r="E48" s="49">
        <v>850</v>
      </c>
      <c r="F48" s="38">
        <f t="shared" si="1"/>
        <v>163200</v>
      </c>
      <c r="G48" s="26" t="s">
        <v>134</v>
      </c>
    </row>
    <row r="49" spans="1:7" x14ac:dyDescent="0.3">
      <c r="A49" s="9" t="s">
        <v>94</v>
      </c>
      <c r="B49" s="25">
        <v>45748</v>
      </c>
      <c r="C49" s="16" t="s">
        <v>37</v>
      </c>
      <c r="D49" s="48">
        <v>1</v>
      </c>
      <c r="E49" s="49">
        <v>12000</v>
      </c>
      <c r="F49" s="38">
        <f t="shared" si="1"/>
        <v>12000</v>
      </c>
      <c r="G49" s="26" t="s">
        <v>138</v>
      </c>
    </row>
    <row r="50" spans="1:7" x14ac:dyDescent="0.3">
      <c r="A50" s="9" t="s">
        <v>94</v>
      </c>
      <c r="B50" s="25">
        <v>45748</v>
      </c>
      <c r="C50" s="16" t="s">
        <v>40</v>
      </c>
      <c r="D50" s="48">
        <v>1</v>
      </c>
      <c r="E50" s="49">
        <v>4000</v>
      </c>
      <c r="F50" s="38">
        <f t="shared" si="1"/>
        <v>4000</v>
      </c>
      <c r="G50" s="26" t="s">
        <v>137</v>
      </c>
    </row>
    <row r="51" spans="1:7" x14ac:dyDescent="0.3">
      <c r="A51" s="9" t="s">
        <v>94</v>
      </c>
      <c r="B51" s="25">
        <v>45778</v>
      </c>
      <c r="C51" s="16" t="s">
        <v>36</v>
      </c>
      <c r="D51" s="48">
        <v>198</v>
      </c>
      <c r="E51" s="49">
        <v>850</v>
      </c>
      <c r="F51" s="38">
        <f t="shared" si="1"/>
        <v>168300</v>
      </c>
      <c r="G51" s="26" t="s">
        <v>134</v>
      </c>
    </row>
    <row r="52" spans="1:7" x14ac:dyDescent="0.3">
      <c r="A52" s="9" t="s">
        <v>94</v>
      </c>
      <c r="B52" s="25">
        <v>45778</v>
      </c>
      <c r="C52" s="16" t="s">
        <v>37</v>
      </c>
      <c r="D52" s="48">
        <v>1</v>
      </c>
      <c r="E52" s="49">
        <v>35000</v>
      </c>
      <c r="F52" s="38">
        <f t="shared" si="1"/>
        <v>35000</v>
      </c>
      <c r="G52" s="26" t="s">
        <v>138</v>
      </c>
    </row>
    <row r="53" spans="1:7" x14ac:dyDescent="0.3">
      <c r="A53" s="9" t="s">
        <v>94</v>
      </c>
      <c r="B53" s="25">
        <v>45809</v>
      </c>
      <c r="C53" s="16" t="s">
        <v>36</v>
      </c>
      <c r="D53" s="48">
        <v>135</v>
      </c>
      <c r="E53" s="49">
        <v>850</v>
      </c>
      <c r="F53" s="38">
        <f t="shared" si="1"/>
        <v>114750</v>
      </c>
      <c r="G53" s="26" t="s">
        <v>134</v>
      </c>
    </row>
    <row r="54" spans="1:7" x14ac:dyDescent="0.3">
      <c r="A54" s="9" t="s">
        <v>94</v>
      </c>
      <c r="B54" s="25">
        <v>45809</v>
      </c>
      <c r="C54" s="16" t="s">
        <v>37</v>
      </c>
      <c r="D54" s="48">
        <v>1</v>
      </c>
      <c r="E54" s="49">
        <v>22000</v>
      </c>
      <c r="F54" s="38">
        <f t="shared" si="1"/>
        <v>22000</v>
      </c>
      <c r="G54" s="26" t="s">
        <v>138</v>
      </c>
    </row>
    <row r="55" spans="1:7" x14ac:dyDescent="0.3">
      <c r="A55" s="9" t="s">
        <v>94</v>
      </c>
      <c r="B55" s="25">
        <v>45839</v>
      </c>
      <c r="C55" s="16" t="s">
        <v>36</v>
      </c>
      <c r="D55" s="48">
        <v>130</v>
      </c>
      <c r="E55" s="49">
        <v>850</v>
      </c>
      <c r="F55" s="38">
        <f t="shared" si="1"/>
        <v>110500</v>
      </c>
      <c r="G55" s="26" t="s">
        <v>134</v>
      </c>
    </row>
    <row r="56" spans="1:7" x14ac:dyDescent="0.3">
      <c r="A56" s="9" t="s">
        <v>94</v>
      </c>
      <c r="B56" s="25">
        <v>45839</v>
      </c>
      <c r="C56" s="16" t="s">
        <v>37</v>
      </c>
      <c r="D56" s="48">
        <v>1</v>
      </c>
      <c r="E56" s="49">
        <v>35000</v>
      </c>
      <c r="F56" s="38">
        <f t="shared" si="1"/>
        <v>35000</v>
      </c>
      <c r="G56" s="26" t="s">
        <v>138</v>
      </c>
    </row>
    <row r="57" spans="1:7" x14ac:dyDescent="0.3">
      <c r="A57" s="9" t="s">
        <v>94</v>
      </c>
      <c r="B57" s="25">
        <v>45870</v>
      </c>
      <c r="C57" s="16" t="s">
        <v>36</v>
      </c>
      <c r="D57" s="48">
        <v>140</v>
      </c>
      <c r="E57" s="49">
        <v>850</v>
      </c>
      <c r="F57" s="38">
        <f t="shared" si="1"/>
        <v>119000</v>
      </c>
      <c r="G57" s="26" t="s">
        <v>134</v>
      </c>
    </row>
    <row r="58" spans="1:7" x14ac:dyDescent="0.3">
      <c r="A58" s="9" t="s">
        <v>94</v>
      </c>
      <c r="B58" s="25">
        <v>45870</v>
      </c>
      <c r="C58" s="16" t="s">
        <v>38</v>
      </c>
      <c r="D58" s="48">
        <v>1</v>
      </c>
      <c r="E58" s="49">
        <v>8000</v>
      </c>
      <c r="F58" s="38">
        <f t="shared" si="1"/>
        <v>8000</v>
      </c>
      <c r="G58" s="26" t="s">
        <v>136</v>
      </c>
    </row>
    <row r="59" spans="1:7" x14ac:dyDescent="0.3">
      <c r="A59" s="9" t="s">
        <v>94</v>
      </c>
      <c r="B59" s="25">
        <v>45870</v>
      </c>
      <c r="C59" s="16" t="s">
        <v>39</v>
      </c>
      <c r="D59" s="48">
        <v>1</v>
      </c>
      <c r="E59" s="49">
        <v>800</v>
      </c>
      <c r="F59" s="38">
        <f t="shared" si="1"/>
        <v>800</v>
      </c>
      <c r="G59" s="26" t="s">
        <v>135</v>
      </c>
    </row>
    <row r="60" spans="1:7" x14ac:dyDescent="0.3">
      <c r="A60" s="9" t="s">
        <v>94</v>
      </c>
      <c r="B60" s="25">
        <v>45901</v>
      </c>
      <c r="C60" s="16" t="s">
        <v>36</v>
      </c>
      <c r="D60" s="48">
        <v>158</v>
      </c>
      <c r="E60" s="49">
        <v>850</v>
      </c>
      <c r="F60" s="38">
        <f t="shared" si="1"/>
        <v>134300</v>
      </c>
      <c r="G60" s="26" t="s">
        <v>134</v>
      </c>
    </row>
    <row r="61" spans="1:7" x14ac:dyDescent="0.3">
      <c r="A61" s="9" t="s">
        <v>94</v>
      </c>
      <c r="B61" s="25">
        <v>45931</v>
      </c>
      <c r="C61" s="16" t="s">
        <v>36</v>
      </c>
      <c r="D61" s="48">
        <v>166</v>
      </c>
      <c r="E61" s="49">
        <v>850</v>
      </c>
      <c r="F61" s="38">
        <f t="shared" si="1"/>
        <v>141100</v>
      </c>
      <c r="G61" s="26" t="s">
        <v>134</v>
      </c>
    </row>
    <row r="62" spans="1:7" x14ac:dyDescent="0.3">
      <c r="A62" s="9" t="s">
        <v>99</v>
      </c>
      <c r="B62" s="25">
        <v>45658</v>
      </c>
      <c r="C62" s="16" t="s">
        <v>36</v>
      </c>
      <c r="D62" s="48">
        <v>114</v>
      </c>
      <c r="E62" s="49">
        <v>850</v>
      </c>
      <c r="F62" s="38">
        <f t="shared" si="1"/>
        <v>96900</v>
      </c>
      <c r="G62" s="26" t="s">
        <v>134</v>
      </c>
    </row>
    <row r="63" spans="1:7" x14ac:dyDescent="0.3">
      <c r="A63" s="9" t="s">
        <v>99</v>
      </c>
      <c r="B63" s="25">
        <v>45658</v>
      </c>
      <c r="C63" s="16" t="s">
        <v>37</v>
      </c>
      <c r="D63" s="48">
        <v>1</v>
      </c>
      <c r="E63" s="49">
        <v>15000</v>
      </c>
      <c r="F63" s="38">
        <f t="shared" si="1"/>
        <v>15000</v>
      </c>
      <c r="G63" s="26" t="s">
        <v>138</v>
      </c>
    </row>
    <row r="64" spans="1:7" x14ac:dyDescent="0.3">
      <c r="A64" s="9" t="s">
        <v>99</v>
      </c>
      <c r="B64" s="25">
        <v>45689</v>
      </c>
      <c r="C64" s="16" t="s">
        <v>36</v>
      </c>
      <c r="D64" s="48">
        <v>74</v>
      </c>
      <c r="E64" s="49">
        <v>850</v>
      </c>
      <c r="F64" s="38">
        <f t="shared" si="1"/>
        <v>62900</v>
      </c>
      <c r="G64" s="26" t="s">
        <v>134</v>
      </c>
    </row>
    <row r="65" spans="1:7" x14ac:dyDescent="0.3">
      <c r="A65" s="9" t="s">
        <v>99</v>
      </c>
      <c r="B65" s="25">
        <v>45717</v>
      </c>
      <c r="C65" s="16" t="s">
        <v>36</v>
      </c>
      <c r="D65" s="48">
        <v>116</v>
      </c>
      <c r="E65" s="49">
        <v>850</v>
      </c>
      <c r="F65" s="38">
        <f t="shared" si="1"/>
        <v>98600</v>
      </c>
      <c r="G65" s="26" t="s">
        <v>134</v>
      </c>
    </row>
    <row r="66" spans="1:7" x14ac:dyDescent="0.3">
      <c r="A66" s="9" t="s">
        <v>99</v>
      </c>
      <c r="B66" s="25">
        <v>45748</v>
      </c>
      <c r="C66" s="16" t="s">
        <v>36</v>
      </c>
      <c r="D66" s="48">
        <v>110</v>
      </c>
      <c r="E66" s="49">
        <v>850</v>
      </c>
      <c r="F66" s="38">
        <f t="shared" si="1"/>
        <v>93500</v>
      </c>
      <c r="G66" s="26" t="s">
        <v>134</v>
      </c>
    </row>
    <row r="67" spans="1:7" x14ac:dyDescent="0.3">
      <c r="A67" s="9" t="s">
        <v>99</v>
      </c>
      <c r="B67" s="25">
        <v>45748</v>
      </c>
      <c r="C67" s="16" t="s">
        <v>37</v>
      </c>
      <c r="D67" s="48">
        <v>1</v>
      </c>
      <c r="E67" s="49">
        <v>35000</v>
      </c>
      <c r="F67" s="38">
        <f t="shared" ref="F67:F98" si="2">IF(AND(D67&lt;&gt;"",E67&lt;&gt;""),D67*E67,"")</f>
        <v>35000</v>
      </c>
      <c r="G67" s="26" t="s">
        <v>138</v>
      </c>
    </row>
    <row r="68" spans="1:7" x14ac:dyDescent="0.3">
      <c r="A68" s="9" t="s">
        <v>99</v>
      </c>
      <c r="B68" s="25">
        <v>45778</v>
      </c>
      <c r="C68" s="16" t="s">
        <v>36</v>
      </c>
      <c r="D68" s="48">
        <v>94</v>
      </c>
      <c r="E68" s="49">
        <v>850</v>
      </c>
      <c r="F68" s="38">
        <f t="shared" si="2"/>
        <v>79900</v>
      </c>
      <c r="G68" s="26" t="s">
        <v>134</v>
      </c>
    </row>
    <row r="69" spans="1:7" x14ac:dyDescent="0.3">
      <c r="A69" s="9" t="s">
        <v>99</v>
      </c>
      <c r="B69" s="25">
        <v>45809</v>
      </c>
      <c r="C69" s="16" t="s">
        <v>36</v>
      </c>
      <c r="D69" s="48">
        <v>75</v>
      </c>
      <c r="E69" s="49">
        <v>850</v>
      </c>
      <c r="F69" s="38">
        <f t="shared" si="2"/>
        <v>63750</v>
      </c>
      <c r="G69" s="26" t="s">
        <v>134</v>
      </c>
    </row>
    <row r="70" spans="1:7" x14ac:dyDescent="0.3">
      <c r="A70" s="9" t="s">
        <v>99</v>
      </c>
      <c r="B70" s="25">
        <v>45809</v>
      </c>
      <c r="C70" s="16" t="s">
        <v>37</v>
      </c>
      <c r="D70" s="48">
        <v>1</v>
      </c>
      <c r="E70" s="49">
        <v>22000</v>
      </c>
      <c r="F70" s="38">
        <f t="shared" si="2"/>
        <v>22000</v>
      </c>
      <c r="G70" s="26" t="s">
        <v>138</v>
      </c>
    </row>
    <row r="71" spans="1:7" x14ac:dyDescent="0.3">
      <c r="A71" s="9" t="s">
        <v>104</v>
      </c>
      <c r="B71" s="25">
        <v>45658</v>
      </c>
      <c r="C71" s="16" t="s">
        <v>36</v>
      </c>
      <c r="D71" s="48">
        <v>111</v>
      </c>
      <c r="E71" s="49">
        <v>850</v>
      </c>
      <c r="F71" s="38">
        <f t="shared" si="2"/>
        <v>94350</v>
      </c>
      <c r="G71" s="26" t="s">
        <v>134</v>
      </c>
    </row>
    <row r="72" spans="1:7" x14ac:dyDescent="0.3">
      <c r="A72" s="9" t="s">
        <v>104</v>
      </c>
      <c r="B72" s="25">
        <v>45689</v>
      </c>
      <c r="C72" s="16" t="s">
        <v>36</v>
      </c>
      <c r="D72" s="48">
        <v>65</v>
      </c>
      <c r="E72" s="49">
        <v>850</v>
      </c>
      <c r="F72" s="38">
        <f t="shared" si="2"/>
        <v>55250</v>
      </c>
      <c r="G72" s="26" t="s">
        <v>134</v>
      </c>
    </row>
    <row r="73" spans="1:7" x14ac:dyDescent="0.3">
      <c r="A73" s="9" t="s">
        <v>104</v>
      </c>
      <c r="B73" s="25">
        <v>45717</v>
      </c>
      <c r="C73" s="16" t="s">
        <v>36</v>
      </c>
      <c r="D73" s="48">
        <v>72</v>
      </c>
      <c r="E73" s="49">
        <v>850</v>
      </c>
      <c r="F73" s="38">
        <f t="shared" si="2"/>
        <v>61200</v>
      </c>
      <c r="G73" s="26" t="s">
        <v>134</v>
      </c>
    </row>
    <row r="74" spans="1:7" x14ac:dyDescent="0.3">
      <c r="A74" s="9" t="s">
        <v>104</v>
      </c>
      <c r="B74" s="25">
        <v>45717</v>
      </c>
      <c r="C74" s="16" t="s">
        <v>37</v>
      </c>
      <c r="D74" s="48">
        <v>1</v>
      </c>
      <c r="E74" s="49">
        <v>35000</v>
      </c>
      <c r="F74" s="38">
        <f t="shared" si="2"/>
        <v>35000</v>
      </c>
      <c r="G74" s="26" t="s">
        <v>138</v>
      </c>
    </row>
    <row r="75" spans="1:7" x14ac:dyDescent="0.3">
      <c r="A75" s="9" t="s">
        <v>104</v>
      </c>
      <c r="B75" s="25">
        <v>45748</v>
      </c>
      <c r="C75" s="16" t="s">
        <v>36</v>
      </c>
      <c r="D75" s="48">
        <v>100</v>
      </c>
      <c r="E75" s="49">
        <v>850</v>
      </c>
      <c r="F75" s="38">
        <f t="shared" si="2"/>
        <v>85000</v>
      </c>
      <c r="G75" s="26" t="s">
        <v>134</v>
      </c>
    </row>
    <row r="76" spans="1:7" x14ac:dyDescent="0.3">
      <c r="A76" s="9" t="s">
        <v>104</v>
      </c>
      <c r="B76" s="25">
        <v>45748</v>
      </c>
      <c r="C76" s="16" t="s">
        <v>39</v>
      </c>
      <c r="D76" s="48">
        <v>1</v>
      </c>
      <c r="E76" s="49">
        <v>1200</v>
      </c>
      <c r="F76" s="38">
        <f t="shared" si="2"/>
        <v>1200</v>
      </c>
      <c r="G76" s="26" t="s">
        <v>135</v>
      </c>
    </row>
    <row r="77" spans="1:7" x14ac:dyDescent="0.3">
      <c r="A77" s="27"/>
      <c r="B77" s="28"/>
      <c r="C77" s="27"/>
      <c r="D77" s="48"/>
      <c r="E77" s="49"/>
      <c r="F77" s="38" t="str">
        <f t="shared" si="2"/>
        <v/>
      </c>
      <c r="G77" s="26"/>
    </row>
    <row r="78" spans="1:7" x14ac:dyDescent="0.3">
      <c r="A78" s="27"/>
      <c r="B78" s="28"/>
      <c r="C78" s="27"/>
      <c r="D78" s="48"/>
      <c r="E78" s="49"/>
      <c r="F78" s="38" t="str">
        <f t="shared" si="2"/>
        <v/>
      </c>
      <c r="G78" s="26"/>
    </row>
    <row r="79" spans="1:7" x14ac:dyDescent="0.3">
      <c r="A79" s="27"/>
      <c r="B79" s="28"/>
      <c r="C79" s="27"/>
      <c r="D79" s="48"/>
      <c r="E79" s="49"/>
      <c r="F79" s="38" t="str">
        <f t="shared" si="2"/>
        <v/>
      </c>
      <c r="G79" s="26"/>
    </row>
    <row r="80" spans="1:7" x14ac:dyDescent="0.3">
      <c r="A80" s="27"/>
      <c r="B80" s="28"/>
      <c r="C80" s="27"/>
      <c r="D80" s="48"/>
      <c r="E80" s="49"/>
      <c r="F80" s="38" t="str">
        <f t="shared" si="2"/>
        <v/>
      </c>
      <c r="G80" s="26"/>
    </row>
    <row r="81" spans="1:7" x14ac:dyDescent="0.3">
      <c r="A81" s="27"/>
      <c r="B81" s="28"/>
      <c r="C81" s="27"/>
      <c r="D81" s="48"/>
      <c r="E81" s="49"/>
      <c r="F81" s="38" t="str">
        <f t="shared" si="2"/>
        <v/>
      </c>
      <c r="G81" s="26"/>
    </row>
    <row r="82" spans="1:7" x14ac:dyDescent="0.3">
      <c r="A82" s="27"/>
      <c r="B82" s="28"/>
      <c r="C82" s="27"/>
      <c r="D82" s="48"/>
      <c r="E82" s="49"/>
      <c r="F82" s="38" t="str">
        <f t="shared" si="2"/>
        <v/>
      </c>
      <c r="G82" s="26"/>
    </row>
    <row r="83" spans="1:7" x14ac:dyDescent="0.3">
      <c r="A83" s="27"/>
      <c r="B83" s="28"/>
      <c r="C83" s="27"/>
      <c r="D83" s="48"/>
      <c r="E83" s="49"/>
      <c r="F83" s="38" t="str">
        <f t="shared" si="2"/>
        <v/>
      </c>
      <c r="G83" s="26"/>
    </row>
    <row r="84" spans="1:7" x14ac:dyDescent="0.3">
      <c r="A84" s="27"/>
      <c r="B84" s="28"/>
      <c r="C84" s="27"/>
      <c r="D84" s="48"/>
      <c r="E84" s="49"/>
      <c r="F84" s="38" t="str">
        <f t="shared" si="2"/>
        <v/>
      </c>
      <c r="G84" s="26"/>
    </row>
    <row r="85" spans="1:7" x14ac:dyDescent="0.3">
      <c r="A85" s="27"/>
      <c r="B85" s="28"/>
      <c r="C85" s="27"/>
      <c r="D85" s="48"/>
      <c r="E85" s="49"/>
      <c r="F85" s="38" t="str">
        <f t="shared" si="2"/>
        <v/>
      </c>
      <c r="G85" s="26"/>
    </row>
    <row r="86" spans="1:7" x14ac:dyDescent="0.3">
      <c r="A86" s="27"/>
      <c r="B86" s="28"/>
      <c r="C86" s="27"/>
      <c r="D86" s="48"/>
      <c r="E86" s="49"/>
      <c r="F86" s="38" t="str">
        <f t="shared" si="2"/>
        <v/>
      </c>
      <c r="G86" s="26"/>
    </row>
    <row r="87" spans="1:7" x14ac:dyDescent="0.3">
      <c r="A87" s="27"/>
      <c r="B87" s="28"/>
      <c r="C87" s="27"/>
      <c r="D87" s="48"/>
      <c r="E87" s="49"/>
      <c r="F87" s="38" t="str">
        <f t="shared" si="2"/>
        <v/>
      </c>
      <c r="G87" s="26"/>
    </row>
    <row r="88" spans="1:7" x14ac:dyDescent="0.3">
      <c r="A88" s="27"/>
      <c r="B88" s="28"/>
      <c r="C88" s="27"/>
      <c r="D88" s="48"/>
      <c r="E88" s="49"/>
      <c r="F88" s="38" t="str">
        <f t="shared" si="2"/>
        <v/>
      </c>
      <c r="G88" s="26"/>
    </row>
    <row r="89" spans="1:7" x14ac:dyDescent="0.3">
      <c r="A89" s="27"/>
      <c r="B89" s="28"/>
      <c r="C89" s="27"/>
      <c r="D89" s="48"/>
      <c r="E89" s="49"/>
      <c r="F89" s="38" t="str">
        <f t="shared" si="2"/>
        <v/>
      </c>
      <c r="G89" s="26"/>
    </row>
    <row r="90" spans="1:7" x14ac:dyDescent="0.3">
      <c r="A90" s="27"/>
      <c r="B90" s="28"/>
      <c r="C90" s="27"/>
      <c r="D90" s="48"/>
      <c r="E90" s="49"/>
      <c r="F90" s="38" t="str">
        <f t="shared" si="2"/>
        <v/>
      </c>
      <c r="G90" s="26"/>
    </row>
    <row r="91" spans="1:7" x14ac:dyDescent="0.3">
      <c r="A91" s="27"/>
      <c r="B91" s="28"/>
      <c r="C91" s="27"/>
      <c r="D91" s="48"/>
      <c r="E91" s="49"/>
      <c r="F91" s="38" t="str">
        <f t="shared" si="2"/>
        <v/>
      </c>
      <c r="G91" s="26"/>
    </row>
    <row r="92" spans="1:7" x14ac:dyDescent="0.3">
      <c r="A92" s="27"/>
      <c r="B92" s="28"/>
      <c r="C92" s="27"/>
      <c r="D92" s="48"/>
      <c r="E92" s="49"/>
      <c r="F92" s="38" t="str">
        <f t="shared" si="2"/>
        <v/>
      </c>
      <c r="G92" s="26"/>
    </row>
    <row r="93" spans="1:7" x14ac:dyDescent="0.3">
      <c r="A93" s="27"/>
      <c r="B93" s="28"/>
      <c r="C93" s="27"/>
      <c r="D93" s="48"/>
      <c r="E93" s="49"/>
      <c r="F93" s="38" t="str">
        <f t="shared" si="2"/>
        <v/>
      </c>
      <c r="G93" s="26"/>
    </row>
    <row r="94" spans="1:7" x14ac:dyDescent="0.3">
      <c r="A94" s="27"/>
      <c r="B94" s="28"/>
      <c r="C94" s="27"/>
      <c r="D94" s="48"/>
      <c r="E94" s="49"/>
      <c r="F94" s="38" t="str">
        <f t="shared" si="2"/>
        <v/>
      </c>
      <c r="G94" s="26"/>
    </row>
    <row r="95" spans="1:7" x14ac:dyDescent="0.3">
      <c r="A95" s="27"/>
      <c r="B95" s="28"/>
      <c r="C95" s="27"/>
      <c r="D95" s="48"/>
      <c r="E95" s="49"/>
      <c r="F95" s="38" t="str">
        <f t="shared" si="2"/>
        <v/>
      </c>
      <c r="G95" s="26"/>
    </row>
    <row r="96" spans="1:7" x14ac:dyDescent="0.3">
      <c r="A96" s="27"/>
      <c r="B96" s="28"/>
      <c r="C96" s="27"/>
      <c r="D96" s="48"/>
      <c r="E96" s="49"/>
      <c r="F96" s="38" t="str">
        <f t="shared" si="2"/>
        <v/>
      </c>
      <c r="G96" s="26"/>
    </row>
    <row r="97" spans="1:7" x14ac:dyDescent="0.3">
      <c r="A97" s="27"/>
      <c r="B97" s="28"/>
      <c r="C97" s="27"/>
      <c r="D97" s="48"/>
      <c r="E97" s="49"/>
      <c r="F97" s="38" t="str">
        <f t="shared" si="2"/>
        <v/>
      </c>
      <c r="G97" s="26"/>
    </row>
    <row r="98" spans="1:7" x14ac:dyDescent="0.3">
      <c r="A98" s="27"/>
      <c r="B98" s="28"/>
      <c r="C98" s="27"/>
      <c r="D98" s="48"/>
      <c r="E98" s="49"/>
      <c r="F98" s="38" t="str">
        <f t="shared" si="2"/>
        <v/>
      </c>
      <c r="G98" s="26"/>
    </row>
    <row r="99" spans="1:7" x14ac:dyDescent="0.3">
      <c r="A99" s="27"/>
      <c r="B99" s="28"/>
      <c r="C99" s="27"/>
      <c r="D99" s="48"/>
      <c r="E99" s="49"/>
      <c r="F99" s="38" t="str">
        <f t="shared" ref="F99:F130" si="3">IF(AND(D99&lt;&gt;"",E99&lt;&gt;""),D99*E99,"")</f>
        <v/>
      </c>
      <c r="G99" s="26"/>
    </row>
    <row r="100" spans="1:7" x14ac:dyDescent="0.3">
      <c r="A100" s="27"/>
      <c r="B100" s="28"/>
      <c r="C100" s="27"/>
      <c r="D100" s="48"/>
      <c r="E100" s="49"/>
      <c r="F100" s="38" t="str">
        <f t="shared" si="3"/>
        <v/>
      </c>
      <c r="G100" s="26"/>
    </row>
    <row r="101" spans="1:7" x14ac:dyDescent="0.3">
      <c r="A101" s="27"/>
      <c r="B101" s="28"/>
      <c r="C101" s="27"/>
      <c r="D101" s="48"/>
      <c r="E101" s="49"/>
      <c r="F101" s="38" t="str">
        <f t="shared" si="3"/>
        <v/>
      </c>
      <c r="G101" s="26"/>
    </row>
    <row r="102" spans="1:7" x14ac:dyDescent="0.3">
      <c r="A102" s="27"/>
      <c r="B102" s="28"/>
      <c r="C102" s="27"/>
      <c r="D102" s="48"/>
      <c r="E102" s="49"/>
      <c r="F102" s="38" t="str">
        <f t="shared" si="3"/>
        <v/>
      </c>
      <c r="G102" s="26"/>
    </row>
    <row r="103" spans="1:7" x14ac:dyDescent="0.3">
      <c r="A103" s="27"/>
      <c r="B103" s="28"/>
      <c r="C103" s="27"/>
      <c r="D103" s="48"/>
      <c r="E103" s="49"/>
      <c r="F103" s="38" t="str">
        <f t="shared" si="3"/>
        <v/>
      </c>
      <c r="G103" s="26"/>
    </row>
    <row r="104" spans="1:7" x14ac:dyDescent="0.3">
      <c r="A104" s="27"/>
      <c r="B104" s="28"/>
      <c r="C104" s="27"/>
      <c r="D104" s="48"/>
      <c r="E104" s="49"/>
      <c r="F104" s="38" t="str">
        <f t="shared" si="3"/>
        <v/>
      </c>
      <c r="G104" s="26"/>
    </row>
    <row r="105" spans="1:7" x14ac:dyDescent="0.3">
      <c r="A105" s="27"/>
      <c r="B105" s="28"/>
      <c r="C105" s="27"/>
      <c r="D105" s="48"/>
      <c r="E105" s="49"/>
      <c r="F105" s="38" t="str">
        <f t="shared" si="3"/>
        <v/>
      </c>
      <c r="G105" s="26"/>
    </row>
    <row r="106" spans="1:7" x14ac:dyDescent="0.3">
      <c r="A106" s="27"/>
      <c r="B106" s="28"/>
      <c r="C106" s="27"/>
      <c r="D106" s="48"/>
      <c r="E106" s="49"/>
      <c r="F106" s="38" t="str">
        <f t="shared" si="3"/>
        <v/>
      </c>
      <c r="G106" s="26"/>
    </row>
    <row r="107" spans="1:7" x14ac:dyDescent="0.3">
      <c r="A107" s="27"/>
      <c r="B107" s="28"/>
      <c r="C107" s="27"/>
      <c r="D107" s="48"/>
      <c r="E107" s="49"/>
      <c r="F107" s="38" t="str">
        <f t="shared" si="3"/>
        <v/>
      </c>
      <c r="G107" s="26"/>
    </row>
    <row r="108" spans="1:7" x14ac:dyDescent="0.3">
      <c r="A108" s="27"/>
      <c r="B108" s="28"/>
      <c r="C108" s="27"/>
      <c r="D108" s="48"/>
      <c r="E108" s="49"/>
      <c r="F108" s="38" t="str">
        <f t="shared" si="3"/>
        <v/>
      </c>
      <c r="G108" s="26"/>
    </row>
    <row r="109" spans="1:7" x14ac:dyDescent="0.3">
      <c r="A109" s="27"/>
      <c r="B109" s="28"/>
      <c r="C109" s="27"/>
      <c r="D109" s="48"/>
      <c r="E109" s="49"/>
      <c r="F109" s="38" t="str">
        <f t="shared" si="3"/>
        <v/>
      </c>
      <c r="G109" s="26"/>
    </row>
    <row r="110" spans="1:7" x14ac:dyDescent="0.3">
      <c r="A110" s="27"/>
      <c r="B110" s="28"/>
      <c r="C110" s="27"/>
      <c r="D110" s="48"/>
      <c r="E110" s="49"/>
      <c r="F110" s="38" t="str">
        <f t="shared" si="3"/>
        <v/>
      </c>
      <c r="G110" s="26"/>
    </row>
    <row r="111" spans="1:7" x14ac:dyDescent="0.3">
      <c r="A111" s="27"/>
      <c r="B111" s="28"/>
      <c r="C111" s="27"/>
      <c r="D111" s="48"/>
      <c r="E111" s="49"/>
      <c r="F111" s="38" t="str">
        <f t="shared" si="3"/>
        <v/>
      </c>
      <c r="G111" s="26"/>
    </row>
    <row r="112" spans="1:7" x14ac:dyDescent="0.3">
      <c r="A112" s="27"/>
      <c r="B112" s="28"/>
      <c r="C112" s="27"/>
      <c r="D112" s="48"/>
      <c r="E112" s="49"/>
      <c r="F112" s="38" t="str">
        <f t="shared" si="3"/>
        <v/>
      </c>
      <c r="G112" s="26"/>
    </row>
    <row r="113" spans="1:7" x14ac:dyDescent="0.3">
      <c r="A113" s="27"/>
      <c r="B113" s="28"/>
      <c r="C113" s="27"/>
      <c r="D113" s="48"/>
      <c r="E113" s="49"/>
      <c r="F113" s="38" t="str">
        <f t="shared" si="3"/>
        <v/>
      </c>
      <c r="G113" s="26"/>
    </row>
    <row r="114" spans="1:7" x14ac:dyDescent="0.3">
      <c r="A114" s="27"/>
      <c r="B114" s="28"/>
      <c r="C114" s="27"/>
      <c r="D114" s="48"/>
      <c r="E114" s="49"/>
      <c r="F114" s="38" t="str">
        <f t="shared" si="3"/>
        <v/>
      </c>
      <c r="G114" s="26"/>
    </row>
    <row r="115" spans="1:7" x14ac:dyDescent="0.3">
      <c r="A115" s="27"/>
      <c r="B115" s="28"/>
      <c r="C115" s="27"/>
      <c r="D115" s="48"/>
      <c r="E115" s="49"/>
      <c r="F115" s="38" t="str">
        <f t="shared" si="3"/>
        <v/>
      </c>
      <c r="G115" s="26"/>
    </row>
    <row r="116" spans="1:7" x14ac:dyDescent="0.3">
      <c r="A116" s="27"/>
      <c r="B116" s="28"/>
      <c r="C116" s="27"/>
      <c r="D116" s="48"/>
      <c r="E116" s="49"/>
      <c r="F116" s="38" t="str">
        <f t="shared" si="3"/>
        <v/>
      </c>
      <c r="G116" s="26"/>
    </row>
    <row r="117" spans="1:7" x14ac:dyDescent="0.3">
      <c r="A117" s="27"/>
      <c r="B117" s="28"/>
      <c r="C117" s="27"/>
      <c r="D117" s="48"/>
      <c r="E117" s="49"/>
      <c r="F117" s="38" t="str">
        <f t="shared" si="3"/>
        <v/>
      </c>
      <c r="G117" s="26"/>
    </row>
    <row r="118" spans="1:7" x14ac:dyDescent="0.3">
      <c r="A118" s="27"/>
      <c r="B118" s="28"/>
      <c r="C118" s="27"/>
      <c r="D118" s="48"/>
      <c r="E118" s="49"/>
      <c r="F118" s="38" t="str">
        <f t="shared" si="3"/>
        <v/>
      </c>
      <c r="G118" s="26"/>
    </row>
    <row r="119" spans="1:7" x14ac:dyDescent="0.3">
      <c r="A119" s="27"/>
      <c r="B119" s="28"/>
      <c r="C119" s="27"/>
      <c r="D119" s="48"/>
      <c r="E119" s="49"/>
      <c r="F119" s="38" t="str">
        <f t="shared" si="3"/>
        <v/>
      </c>
      <c r="G119" s="26"/>
    </row>
    <row r="120" spans="1:7" x14ac:dyDescent="0.3">
      <c r="A120" s="27"/>
      <c r="B120" s="28"/>
      <c r="C120" s="27"/>
      <c r="D120" s="48"/>
      <c r="E120" s="49"/>
      <c r="F120" s="38" t="str">
        <f t="shared" si="3"/>
        <v/>
      </c>
      <c r="G120" s="26"/>
    </row>
    <row r="121" spans="1:7" x14ac:dyDescent="0.3">
      <c r="A121" s="35"/>
      <c r="B121" s="35"/>
      <c r="C121" s="35"/>
      <c r="D121" s="50"/>
      <c r="E121" s="50"/>
      <c r="F121" s="50"/>
      <c r="G121" s="35"/>
    </row>
    <row r="122" spans="1:7" x14ac:dyDescent="0.3">
      <c r="A122" s="35"/>
      <c r="B122" s="35"/>
      <c r="C122" s="35"/>
      <c r="D122" s="50"/>
      <c r="E122" s="50"/>
      <c r="F122" s="50"/>
      <c r="G122" s="35"/>
    </row>
    <row r="123" spans="1:7" x14ac:dyDescent="0.3">
      <c r="A123" s="35"/>
      <c r="B123" s="35"/>
      <c r="C123" s="35"/>
      <c r="D123" s="50"/>
      <c r="E123" s="50"/>
      <c r="F123" s="50"/>
      <c r="G123" s="35"/>
    </row>
    <row r="124" spans="1:7" x14ac:dyDescent="0.3">
      <c r="A124" s="35"/>
      <c r="B124" s="35"/>
      <c r="C124" s="35"/>
      <c r="D124" s="50"/>
      <c r="E124" s="50"/>
      <c r="F124" s="50"/>
      <c r="G124" s="35"/>
    </row>
    <row r="125" spans="1:7" x14ac:dyDescent="0.3">
      <c r="A125" s="35"/>
      <c r="B125" s="35"/>
      <c r="C125" s="35"/>
      <c r="D125" s="50"/>
      <c r="E125" s="50"/>
      <c r="F125" s="50"/>
      <c r="G125" s="35"/>
    </row>
    <row r="126" spans="1:7" x14ac:dyDescent="0.3">
      <c r="A126" s="35"/>
      <c r="B126" s="35"/>
      <c r="C126" s="35"/>
      <c r="D126" s="50"/>
      <c r="E126" s="50"/>
      <c r="F126" s="50"/>
      <c r="G126" s="35"/>
    </row>
    <row r="127" spans="1:7" x14ac:dyDescent="0.3">
      <c r="A127" s="35"/>
      <c r="B127" s="35"/>
      <c r="C127" s="35"/>
      <c r="D127" s="50"/>
      <c r="E127" s="50"/>
      <c r="F127" s="50"/>
      <c r="G127" s="35"/>
    </row>
    <row r="128" spans="1:7" x14ac:dyDescent="0.3">
      <c r="A128" s="35"/>
      <c r="B128" s="35"/>
      <c r="C128" s="35"/>
      <c r="D128" s="50"/>
      <c r="E128" s="50"/>
      <c r="F128" s="50"/>
      <c r="G128" s="35"/>
    </row>
    <row r="129" spans="1:7" x14ac:dyDescent="0.3">
      <c r="A129" s="35"/>
      <c r="B129" s="35"/>
      <c r="C129" s="35"/>
      <c r="D129" s="50"/>
      <c r="E129" s="50"/>
      <c r="F129" s="50"/>
      <c r="G129" s="35"/>
    </row>
    <row r="130" spans="1:7" x14ac:dyDescent="0.3">
      <c r="A130" s="35"/>
      <c r="B130" s="35"/>
      <c r="C130" s="35"/>
      <c r="D130" s="50"/>
      <c r="E130" s="50"/>
      <c r="F130" s="50"/>
      <c r="G130" s="35"/>
    </row>
    <row r="131" spans="1:7" x14ac:dyDescent="0.3">
      <c r="A131" s="35"/>
      <c r="B131" s="35"/>
      <c r="C131" s="35"/>
      <c r="D131" s="50"/>
      <c r="E131" s="50"/>
      <c r="F131" s="50"/>
      <c r="G131" s="35"/>
    </row>
    <row r="132" spans="1:7" x14ac:dyDescent="0.3">
      <c r="A132" s="35"/>
      <c r="B132" s="35"/>
      <c r="C132" s="35"/>
      <c r="D132" s="50"/>
      <c r="E132" s="50"/>
      <c r="F132" s="50"/>
      <c r="G132" s="35"/>
    </row>
    <row r="133" spans="1:7" x14ac:dyDescent="0.3">
      <c r="A133" s="35"/>
      <c r="B133" s="35"/>
      <c r="C133" s="35"/>
      <c r="D133" s="50"/>
      <c r="E133" s="50"/>
      <c r="F133" s="50"/>
      <c r="G133" s="35"/>
    </row>
    <row r="134" spans="1:7" x14ac:dyDescent="0.3">
      <c r="A134" s="35"/>
      <c r="B134" s="35"/>
      <c r="C134" s="35"/>
      <c r="D134" s="50"/>
      <c r="E134" s="50"/>
      <c r="F134" s="50"/>
      <c r="G134" s="35"/>
    </row>
    <row r="135" spans="1:7" x14ac:dyDescent="0.3">
      <c r="A135" s="35"/>
      <c r="B135" s="35"/>
      <c r="C135" s="35"/>
      <c r="D135" s="50"/>
      <c r="E135" s="50"/>
      <c r="F135" s="50"/>
      <c r="G135" s="35"/>
    </row>
    <row r="136" spans="1:7" x14ac:dyDescent="0.3">
      <c r="A136" s="35"/>
      <c r="B136" s="35"/>
      <c r="C136" s="35"/>
      <c r="D136" s="50"/>
      <c r="E136" s="50"/>
      <c r="F136" s="50"/>
      <c r="G136" s="35"/>
    </row>
    <row r="137" spans="1:7" x14ac:dyDescent="0.3">
      <c r="A137" s="35"/>
      <c r="B137" s="35"/>
      <c r="C137" s="35"/>
      <c r="D137" s="50"/>
      <c r="E137" s="50"/>
      <c r="F137" s="50"/>
      <c r="G137" s="35"/>
    </row>
    <row r="138" spans="1:7" x14ac:dyDescent="0.3">
      <c r="A138" s="35"/>
      <c r="B138" s="35"/>
      <c r="C138" s="35"/>
      <c r="D138" s="50"/>
      <c r="E138" s="50"/>
      <c r="F138" s="50"/>
      <c r="G138" s="35"/>
    </row>
    <row r="139" spans="1:7" x14ac:dyDescent="0.3">
      <c r="A139" s="35"/>
      <c r="B139" s="35"/>
      <c r="C139" s="35"/>
      <c r="D139" s="50"/>
      <c r="E139" s="50"/>
      <c r="F139" s="50"/>
      <c r="G139" s="35"/>
    </row>
    <row r="140" spans="1:7" x14ac:dyDescent="0.3">
      <c r="A140" s="35"/>
      <c r="B140" s="35"/>
      <c r="C140" s="35"/>
      <c r="D140" s="50"/>
      <c r="E140" s="50"/>
      <c r="F140" s="50"/>
      <c r="G140" s="35"/>
    </row>
    <row r="141" spans="1:7" x14ac:dyDescent="0.3">
      <c r="A141" s="35"/>
      <c r="B141" s="35"/>
      <c r="C141" s="35"/>
      <c r="D141" s="50"/>
      <c r="E141" s="50"/>
      <c r="F141" s="50"/>
      <c r="G141" s="35"/>
    </row>
    <row r="142" spans="1:7" x14ac:dyDescent="0.3">
      <c r="A142" s="35"/>
      <c r="B142" s="35"/>
      <c r="C142" s="35"/>
      <c r="D142" s="50"/>
      <c r="E142" s="50"/>
      <c r="F142" s="50"/>
      <c r="G142" s="35"/>
    </row>
    <row r="143" spans="1:7" x14ac:dyDescent="0.3">
      <c r="A143" s="35"/>
      <c r="B143" s="35"/>
      <c r="C143" s="35"/>
      <c r="D143" s="50"/>
      <c r="E143" s="50"/>
      <c r="F143" s="50"/>
      <c r="G143" s="35"/>
    </row>
    <row r="144" spans="1:7" x14ac:dyDescent="0.3">
      <c r="A144" s="35"/>
      <c r="B144" s="35"/>
      <c r="C144" s="35"/>
      <c r="D144" s="50"/>
      <c r="E144" s="50"/>
      <c r="F144" s="50"/>
      <c r="G144" s="35"/>
    </row>
    <row r="145" spans="1:7" x14ac:dyDescent="0.3">
      <c r="A145" s="35"/>
      <c r="B145" s="35"/>
      <c r="C145" s="35"/>
      <c r="D145" s="50"/>
      <c r="E145" s="50"/>
      <c r="F145" s="50"/>
      <c r="G145" s="35"/>
    </row>
    <row r="146" spans="1:7" x14ac:dyDescent="0.3">
      <c r="A146" s="35"/>
      <c r="B146" s="35"/>
      <c r="C146" s="35"/>
      <c r="D146" s="50"/>
      <c r="E146" s="50"/>
      <c r="F146" s="50"/>
      <c r="G146" s="35"/>
    </row>
    <row r="147" spans="1:7" x14ac:dyDescent="0.3">
      <c r="A147" s="35"/>
      <c r="B147" s="35"/>
      <c r="C147" s="35"/>
      <c r="D147" s="50"/>
      <c r="E147" s="50"/>
      <c r="F147" s="50"/>
      <c r="G147" s="35"/>
    </row>
    <row r="148" spans="1:7" x14ac:dyDescent="0.3">
      <c r="A148" s="35"/>
      <c r="B148" s="35"/>
      <c r="C148" s="35"/>
      <c r="D148" s="50"/>
      <c r="E148" s="50"/>
      <c r="F148" s="50"/>
      <c r="G148" s="35"/>
    </row>
    <row r="149" spans="1:7" x14ac:dyDescent="0.3">
      <c r="A149" s="35"/>
      <c r="B149" s="35"/>
      <c r="C149" s="35"/>
      <c r="D149" s="50"/>
      <c r="E149" s="50"/>
      <c r="F149" s="50"/>
      <c r="G149" s="35"/>
    </row>
    <row r="150" spans="1:7" x14ac:dyDescent="0.3">
      <c r="A150" s="35"/>
      <c r="B150" s="35"/>
      <c r="C150" s="35"/>
      <c r="D150" s="50"/>
      <c r="E150" s="50"/>
      <c r="F150" s="50"/>
      <c r="G150" s="35"/>
    </row>
    <row r="151" spans="1:7" x14ac:dyDescent="0.3">
      <c r="A151" s="35"/>
      <c r="B151" s="35"/>
      <c r="C151" s="35"/>
      <c r="D151" s="50"/>
      <c r="E151" s="50"/>
      <c r="F151" s="50"/>
      <c r="G151" s="35"/>
    </row>
    <row r="152" spans="1:7" x14ac:dyDescent="0.3">
      <c r="A152" s="35"/>
      <c r="B152" s="35"/>
      <c r="C152" s="35"/>
      <c r="D152" s="50"/>
      <c r="E152" s="50"/>
      <c r="F152" s="50"/>
      <c r="G152" s="35"/>
    </row>
    <row r="153" spans="1:7" x14ac:dyDescent="0.3">
      <c r="A153" s="35"/>
      <c r="B153" s="35"/>
      <c r="C153" s="35"/>
      <c r="D153" s="50"/>
      <c r="E153" s="50"/>
      <c r="F153" s="50"/>
      <c r="G153" s="35"/>
    </row>
    <row r="154" spans="1:7" x14ac:dyDescent="0.3">
      <c r="A154" s="35"/>
      <c r="B154" s="35"/>
      <c r="C154" s="35"/>
      <c r="D154" s="50"/>
      <c r="E154" s="50"/>
      <c r="F154" s="50"/>
      <c r="G154" s="35"/>
    </row>
    <row r="155" spans="1:7" x14ac:dyDescent="0.3">
      <c r="A155" s="35"/>
      <c r="B155" s="35"/>
      <c r="C155" s="35"/>
      <c r="D155" s="50"/>
      <c r="E155" s="50"/>
      <c r="F155" s="50"/>
      <c r="G155" s="35"/>
    </row>
    <row r="156" spans="1:7" x14ac:dyDescent="0.3">
      <c r="A156" s="35"/>
      <c r="B156" s="35"/>
      <c r="C156" s="35"/>
      <c r="D156" s="50"/>
      <c r="E156" s="50"/>
      <c r="F156" s="50"/>
      <c r="G156" s="35"/>
    </row>
    <row r="157" spans="1:7" x14ac:dyDescent="0.3">
      <c r="A157" s="35"/>
      <c r="B157" s="35"/>
      <c r="C157" s="35"/>
      <c r="D157" s="50"/>
      <c r="E157" s="50"/>
      <c r="F157" s="50"/>
      <c r="G157" s="35"/>
    </row>
    <row r="158" spans="1:7" x14ac:dyDescent="0.3">
      <c r="A158" s="35"/>
      <c r="B158" s="35"/>
      <c r="C158" s="35"/>
      <c r="D158" s="50"/>
      <c r="E158" s="50"/>
      <c r="F158" s="50"/>
      <c r="G158" s="35"/>
    </row>
    <row r="159" spans="1:7" x14ac:dyDescent="0.3">
      <c r="A159" s="35"/>
      <c r="B159" s="35"/>
      <c r="C159" s="35"/>
      <c r="D159" s="50"/>
      <c r="E159" s="50"/>
      <c r="F159" s="50"/>
      <c r="G159" s="35"/>
    </row>
    <row r="160" spans="1:7" x14ac:dyDescent="0.3">
      <c r="A160" s="35"/>
      <c r="B160" s="35"/>
      <c r="C160" s="35"/>
      <c r="D160" s="50"/>
      <c r="E160" s="50"/>
      <c r="F160" s="50"/>
      <c r="G160" s="35"/>
    </row>
    <row r="161" spans="1:7" x14ac:dyDescent="0.3">
      <c r="A161" s="35"/>
      <c r="B161" s="35"/>
      <c r="C161" s="35"/>
      <c r="D161" s="50"/>
      <c r="E161" s="50"/>
      <c r="F161" s="50"/>
      <c r="G161" s="35"/>
    </row>
    <row r="162" spans="1:7" x14ac:dyDescent="0.3">
      <c r="A162" s="35"/>
      <c r="B162" s="35"/>
      <c r="C162" s="35"/>
      <c r="D162" s="50"/>
      <c r="E162" s="50"/>
      <c r="F162" s="50"/>
      <c r="G162" s="35"/>
    </row>
    <row r="163" spans="1:7" x14ac:dyDescent="0.3">
      <c r="A163" s="35"/>
      <c r="B163" s="35"/>
      <c r="C163" s="35"/>
      <c r="D163" s="50"/>
      <c r="E163" s="50"/>
      <c r="F163" s="50"/>
      <c r="G163" s="35"/>
    </row>
    <row r="164" spans="1:7" x14ac:dyDescent="0.3">
      <c r="A164" s="35"/>
      <c r="B164" s="35"/>
      <c r="C164" s="35"/>
      <c r="D164" s="50"/>
      <c r="E164" s="50"/>
      <c r="F164" s="50"/>
      <c r="G164" s="35"/>
    </row>
    <row r="165" spans="1:7" x14ac:dyDescent="0.3">
      <c r="A165" s="35"/>
      <c r="B165" s="35"/>
      <c r="C165" s="35"/>
      <c r="D165" s="50"/>
      <c r="E165" s="50"/>
      <c r="F165" s="50"/>
      <c r="G165" s="35"/>
    </row>
    <row r="166" spans="1:7" x14ac:dyDescent="0.3">
      <c r="A166" s="35"/>
      <c r="B166" s="35"/>
      <c r="C166" s="35"/>
      <c r="D166" s="50"/>
      <c r="E166" s="50"/>
      <c r="F166" s="50"/>
      <c r="G166" s="35"/>
    </row>
    <row r="167" spans="1:7" x14ac:dyDescent="0.3">
      <c r="A167" s="35"/>
      <c r="B167" s="35"/>
      <c r="C167" s="35"/>
      <c r="D167" s="50"/>
      <c r="E167" s="50"/>
      <c r="F167" s="50"/>
      <c r="G167" s="35"/>
    </row>
    <row r="168" spans="1:7" x14ac:dyDescent="0.3">
      <c r="A168" s="35"/>
      <c r="B168" s="35"/>
      <c r="C168" s="35"/>
      <c r="D168" s="50"/>
      <c r="E168" s="50"/>
      <c r="F168" s="50"/>
      <c r="G168" s="35"/>
    </row>
    <row r="169" spans="1:7" x14ac:dyDescent="0.3">
      <c r="A169" s="35"/>
      <c r="B169" s="35"/>
      <c r="C169" s="35"/>
      <c r="D169" s="50"/>
      <c r="E169" s="50"/>
      <c r="F169" s="50"/>
      <c r="G169" s="35"/>
    </row>
    <row r="170" spans="1:7" x14ac:dyDescent="0.3">
      <c r="A170" s="35"/>
      <c r="B170" s="35"/>
      <c r="C170" s="35"/>
      <c r="D170" s="50"/>
      <c r="E170" s="50"/>
      <c r="F170" s="50"/>
      <c r="G170" s="35"/>
    </row>
    <row r="171" spans="1:7" x14ac:dyDescent="0.3">
      <c r="A171" s="35"/>
      <c r="B171" s="35"/>
      <c r="C171" s="35"/>
      <c r="D171" s="50"/>
      <c r="E171" s="50"/>
      <c r="F171" s="50"/>
      <c r="G171" s="35"/>
    </row>
    <row r="172" spans="1:7" x14ac:dyDescent="0.3">
      <c r="A172" s="35"/>
      <c r="B172" s="35"/>
      <c r="C172" s="35"/>
      <c r="D172" s="50"/>
      <c r="E172" s="50"/>
      <c r="F172" s="50"/>
      <c r="G172" s="35"/>
    </row>
    <row r="173" spans="1:7" x14ac:dyDescent="0.3">
      <c r="A173" s="35"/>
      <c r="B173" s="35"/>
      <c r="C173" s="35"/>
      <c r="D173" s="50"/>
      <c r="E173" s="50"/>
      <c r="F173" s="50"/>
      <c r="G173" s="35"/>
    </row>
    <row r="174" spans="1:7" x14ac:dyDescent="0.3">
      <c r="A174" s="35"/>
      <c r="B174" s="35"/>
      <c r="C174" s="35"/>
      <c r="D174" s="50"/>
      <c r="E174" s="50"/>
      <c r="F174" s="50"/>
      <c r="G174" s="35"/>
    </row>
    <row r="175" spans="1:7" x14ac:dyDescent="0.3">
      <c r="A175" s="35"/>
      <c r="B175" s="35"/>
      <c r="C175" s="35"/>
      <c r="D175" s="50"/>
      <c r="E175" s="50"/>
      <c r="F175" s="50"/>
      <c r="G175" s="35"/>
    </row>
    <row r="176" spans="1:7" x14ac:dyDescent="0.3">
      <c r="A176" s="35"/>
      <c r="B176" s="35"/>
      <c r="C176" s="35"/>
      <c r="D176" s="50"/>
      <c r="E176" s="50"/>
      <c r="F176" s="50"/>
      <c r="G176" s="35"/>
    </row>
    <row r="177" spans="1:7" x14ac:dyDescent="0.3">
      <c r="A177" s="35"/>
      <c r="B177" s="35"/>
      <c r="C177" s="35"/>
      <c r="D177" s="50"/>
      <c r="E177" s="50"/>
      <c r="F177" s="50"/>
      <c r="G177" s="35"/>
    </row>
    <row r="178" spans="1:7" x14ac:dyDescent="0.3">
      <c r="A178" s="35"/>
      <c r="B178" s="35"/>
      <c r="C178" s="35"/>
      <c r="D178" s="50"/>
      <c r="E178" s="50"/>
      <c r="F178" s="50"/>
      <c r="G178" s="35"/>
    </row>
    <row r="179" spans="1:7" x14ac:dyDescent="0.3">
      <c r="A179" s="35"/>
      <c r="B179" s="35"/>
      <c r="C179" s="35"/>
      <c r="D179" s="50"/>
      <c r="E179" s="50"/>
      <c r="F179" s="50"/>
      <c r="G179" s="35"/>
    </row>
    <row r="180" spans="1:7" x14ac:dyDescent="0.3">
      <c r="A180" s="35"/>
      <c r="B180" s="35"/>
      <c r="C180" s="35"/>
      <c r="D180" s="50"/>
      <c r="E180" s="50"/>
      <c r="F180" s="50"/>
      <c r="G180" s="35"/>
    </row>
    <row r="181" spans="1:7" x14ac:dyDescent="0.3">
      <c r="A181" s="35"/>
      <c r="B181" s="35"/>
      <c r="C181" s="35"/>
      <c r="D181" s="50"/>
      <c r="E181" s="50"/>
      <c r="F181" s="50"/>
      <c r="G181" s="35"/>
    </row>
    <row r="182" spans="1:7" x14ac:dyDescent="0.3">
      <c r="A182" s="35"/>
      <c r="B182" s="35"/>
      <c r="C182" s="35"/>
      <c r="D182" s="50"/>
      <c r="E182" s="50"/>
      <c r="F182" s="50"/>
      <c r="G182" s="35"/>
    </row>
    <row r="183" spans="1:7" x14ac:dyDescent="0.3">
      <c r="A183" s="35"/>
      <c r="B183" s="35"/>
      <c r="C183" s="35"/>
      <c r="D183" s="50"/>
      <c r="E183" s="50"/>
      <c r="F183" s="50"/>
      <c r="G183" s="35"/>
    </row>
    <row r="184" spans="1:7" x14ac:dyDescent="0.3">
      <c r="A184" s="35"/>
      <c r="B184" s="35"/>
      <c r="C184" s="35"/>
      <c r="D184" s="50"/>
      <c r="E184" s="50"/>
      <c r="F184" s="50"/>
      <c r="G184" s="35"/>
    </row>
    <row r="185" spans="1:7" x14ac:dyDescent="0.3">
      <c r="A185" s="35"/>
      <c r="B185" s="35"/>
      <c r="C185" s="35"/>
      <c r="D185" s="50"/>
      <c r="E185" s="50"/>
      <c r="F185" s="50"/>
      <c r="G185" s="35"/>
    </row>
    <row r="186" spans="1:7" x14ac:dyDescent="0.3">
      <c r="A186" s="35"/>
      <c r="B186" s="35"/>
      <c r="C186" s="35"/>
      <c r="D186" s="50"/>
      <c r="E186" s="50"/>
      <c r="F186" s="50"/>
      <c r="G186" s="35"/>
    </row>
    <row r="187" spans="1:7" x14ac:dyDescent="0.3">
      <c r="A187" s="35"/>
      <c r="B187" s="35"/>
      <c r="C187" s="35"/>
      <c r="D187" s="50"/>
      <c r="E187" s="50"/>
      <c r="F187" s="50"/>
      <c r="G187" s="35"/>
    </row>
    <row r="188" spans="1:7" x14ac:dyDescent="0.3">
      <c r="A188" s="35"/>
      <c r="B188" s="35"/>
      <c r="C188" s="35"/>
      <c r="D188" s="50"/>
      <c r="E188" s="50"/>
      <c r="F188" s="50"/>
      <c r="G188" s="35"/>
    </row>
    <row r="189" spans="1:7" x14ac:dyDescent="0.3">
      <c r="A189" s="35"/>
      <c r="B189" s="35"/>
      <c r="C189" s="35"/>
      <c r="D189" s="50"/>
      <c r="E189" s="50"/>
      <c r="F189" s="50"/>
      <c r="G189" s="35"/>
    </row>
    <row r="190" spans="1:7" x14ac:dyDescent="0.3">
      <c r="A190" s="35"/>
      <c r="B190" s="35"/>
      <c r="C190" s="35"/>
      <c r="D190" s="50"/>
      <c r="E190" s="50"/>
      <c r="F190" s="50"/>
      <c r="G190" s="35"/>
    </row>
    <row r="191" spans="1:7" x14ac:dyDescent="0.3">
      <c r="A191" s="35"/>
      <c r="B191" s="35"/>
      <c r="C191" s="35"/>
      <c r="D191" s="50"/>
      <c r="E191" s="50"/>
      <c r="F191" s="50"/>
      <c r="G191" s="35"/>
    </row>
    <row r="192" spans="1:7" x14ac:dyDescent="0.3">
      <c r="A192" s="35"/>
      <c r="B192" s="35"/>
      <c r="C192" s="35"/>
      <c r="D192" s="50"/>
      <c r="E192" s="50"/>
      <c r="F192" s="50"/>
      <c r="G192" s="35"/>
    </row>
    <row r="193" spans="1:7" x14ac:dyDescent="0.3">
      <c r="A193" s="35"/>
      <c r="B193" s="35"/>
      <c r="C193" s="35"/>
      <c r="D193" s="50"/>
      <c r="E193" s="50"/>
      <c r="F193" s="50"/>
      <c r="G193" s="35"/>
    </row>
    <row r="194" spans="1:7" x14ac:dyDescent="0.3">
      <c r="A194" s="35"/>
      <c r="B194" s="35"/>
      <c r="C194" s="35"/>
      <c r="D194" s="50"/>
      <c r="E194" s="50"/>
      <c r="F194" s="50"/>
      <c r="G194" s="35"/>
    </row>
    <row r="195" spans="1:7" x14ac:dyDescent="0.3">
      <c r="A195" s="35"/>
      <c r="B195" s="35"/>
      <c r="C195" s="35"/>
      <c r="D195" s="50"/>
      <c r="E195" s="50"/>
      <c r="F195" s="50"/>
      <c r="G195" s="35"/>
    </row>
    <row r="196" spans="1:7" x14ac:dyDescent="0.3">
      <c r="A196" s="35"/>
      <c r="B196" s="35"/>
      <c r="C196" s="35"/>
      <c r="D196" s="50"/>
      <c r="E196" s="50"/>
      <c r="F196" s="50"/>
      <c r="G196" s="35"/>
    </row>
    <row r="197" spans="1:7" x14ac:dyDescent="0.3">
      <c r="A197" s="35"/>
      <c r="B197" s="35"/>
      <c r="C197" s="35"/>
      <c r="D197" s="50"/>
      <c r="E197" s="50"/>
      <c r="F197" s="50"/>
      <c r="G197" s="35"/>
    </row>
    <row r="198" spans="1:7" x14ac:dyDescent="0.3">
      <c r="A198" s="35"/>
      <c r="B198" s="35"/>
      <c r="C198" s="35"/>
      <c r="D198" s="50"/>
      <c r="E198" s="50"/>
      <c r="F198" s="50"/>
      <c r="G198" s="35"/>
    </row>
    <row r="199" spans="1:7" x14ac:dyDescent="0.3">
      <c r="A199" s="35"/>
      <c r="B199" s="35"/>
      <c r="C199" s="35"/>
      <c r="D199" s="50"/>
      <c r="E199" s="50"/>
      <c r="F199" s="50"/>
      <c r="G199" s="35"/>
    </row>
    <row r="200" spans="1:7" x14ac:dyDescent="0.3">
      <c r="A200" s="35"/>
      <c r="B200" s="35"/>
      <c r="C200" s="35"/>
      <c r="D200" s="50"/>
      <c r="E200" s="50"/>
      <c r="F200" s="50"/>
      <c r="G200" s="35"/>
    </row>
    <row r="201" spans="1:7" x14ac:dyDescent="0.3">
      <c r="A201" s="35"/>
      <c r="B201" s="35"/>
      <c r="C201" s="35"/>
      <c r="D201" s="50"/>
      <c r="E201" s="50"/>
      <c r="F201" s="50"/>
      <c r="G201" s="35"/>
    </row>
    <row r="202" spans="1:7" x14ac:dyDescent="0.3">
      <c r="A202" s="35"/>
      <c r="B202" s="35"/>
      <c r="C202" s="35"/>
      <c r="D202" s="50"/>
      <c r="E202" s="50"/>
      <c r="F202" s="50"/>
      <c r="G202" s="35"/>
    </row>
    <row r="203" spans="1:7" x14ac:dyDescent="0.3">
      <c r="A203" s="35"/>
      <c r="B203" s="35"/>
      <c r="C203" s="35"/>
      <c r="D203" s="50"/>
      <c r="E203" s="50"/>
      <c r="F203" s="50"/>
      <c r="G203" s="35"/>
    </row>
    <row r="204" spans="1:7" x14ac:dyDescent="0.3">
      <c r="A204" s="35"/>
      <c r="B204" s="35"/>
      <c r="C204" s="35"/>
      <c r="D204" s="50"/>
      <c r="E204" s="50"/>
      <c r="F204" s="50"/>
      <c r="G204" s="35"/>
    </row>
    <row r="205" spans="1:7" x14ac:dyDescent="0.3">
      <c r="A205" s="35"/>
      <c r="B205" s="35"/>
      <c r="C205" s="35"/>
      <c r="D205" s="50"/>
      <c r="E205" s="50"/>
      <c r="F205" s="50"/>
      <c r="G205" s="35"/>
    </row>
    <row r="206" spans="1:7" x14ac:dyDescent="0.3">
      <c r="A206" s="35"/>
      <c r="B206" s="35"/>
      <c r="C206" s="35"/>
      <c r="D206" s="50"/>
      <c r="E206" s="50"/>
      <c r="F206" s="50"/>
      <c r="G206" s="35"/>
    </row>
    <row r="207" spans="1:7" x14ac:dyDescent="0.3">
      <c r="A207" s="35"/>
      <c r="B207" s="35"/>
      <c r="C207" s="35"/>
      <c r="D207" s="50"/>
      <c r="E207" s="50"/>
      <c r="F207" s="50"/>
      <c r="G207" s="35"/>
    </row>
    <row r="208" spans="1:7" x14ac:dyDescent="0.3">
      <c r="A208" s="35"/>
      <c r="B208" s="35"/>
      <c r="C208" s="35"/>
      <c r="D208" s="50"/>
      <c r="E208" s="50"/>
      <c r="F208" s="50"/>
      <c r="G208" s="35"/>
    </row>
    <row r="209" spans="1:7" x14ac:dyDescent="0.3">
      <c r="A209" s="35"/>
      <c r="B209" s="35"/>
      <c r="C209" s="35"/>
      <c r="D209" s="50"/>
      <c r="E209" s="50"/>
      <c r="F209" s="50"/>
      <c r="G209" s="35"/>
    </row>
    <row r="210" spans="1:7" x14ac:dyDescent="0.3">
      <c r="A210" s="35"/>
      <c r="B210" s="35"/>
      <c r="C210" s="35"/>
      <c r="D210" s="50"/>
      <c r="E210" s="50"/>
      <c r="F210" s="50"/>
      <c r="G210" s="35"/>
    </row>
    <row r="211" spans="1:7" x14ac:dyDescent="0.3">
      <c r="A211" s="35"/>
      <c r="B211" s="35"/>
      <c r="C211" s="35"/>
      <c r="D211" s="50"/>
      <c r="E211" s="50"/>
      <c r="F211" s="50"/>
      <c r="G211" s="35"/>
    </row>
    <row r="212" spans="1:7" x14ac:dyDescent="0.3">
      <c r="A212" s="35"/>
      <c r="B212" s="35"/>
      <c r="C212" s="35"/>
      <c r="D212" s="50"/>
      <c r="E212" s="50"/>
      <c r="F212" s="50"/>
      <c r="G212" s="35"/>
    </row>
    <row r="213" spans="1:7" x14ac:dyDescent="0.3">
      <c r="A213" s="35"/>
      <c r="B213" s="35"/>
      <c r="C213" s="35"/>
      <c r="D213" s="50"/>
      <c r="E213" s="50"/>
      <c r="F213" s="50"/>
      <c r="G213" s="35"/>
    </row>
    <row r="214" spans="1:7" x14ac:dyDescent="0.3">
      <c r="A214" s="35"/>
      <c r="B214" s="35"/>
      <c r="C214" s="35"/>
      <c r="D214" s="50"/>
      <c r="E214" s="50"/>
      <c r="F214" s="50"/>
      <c r="G214" s="35"/>
    </row>
    <row r="215" spans="1:7" x14ac:dyDescent="0.3">
      <c r="A215" s="35"/>
      <c r="B215" s="35"/>
      <c r="C215" s="35"/>
      <c r="D215" s="50"/>
      <c r="E215" s="50"/>
      <c r="F215" s="50"/>
      <c r="G215" s="35"/>
    </row>
    <row r="216" spans="1:7" x14ac:dyDescent="0.3">
      <c r="A216" s="35"/>
      <c r="B216" s="35"/>
      <c r="C216" s="35"/>
      <c r="D216" s="50"/>
      <c r="E216" s="50"/>
      <c r="F216" s="50"/>
      <c r="G216" s="35"/>
    </row>
    <row r="217" spans="1:7" x14ac:dyDescent="0.3">
      <c r="A217" s="35"/>
      <c r="B217" s="35"/>
      <c r="C217" s="35"/>
      <c r="D217" s="50"/>
      <c r="E217" s="50"/>
      <c r="F217" s="50"/>
      <c r="G217" s="35"/>
    </row>
    <row r="218" spans="1:7" x14ac:dyDescent="0.3">
      <c r="A218" s="35"/>
      <c r="B218" s="35"/>
      <c r="C218" s="35"/>
      <c r="D218" s="50"/>
      <c r="E218" s="50"/>
      <c r="F218" s="50"/>
      <c r="G218" s="35"/>
    </row>
    <row r="219" spans="1:7" x14ac:dyDescent="0.3">
      <c r="A219" s="35"/>
      <c r="B219" s="35"/>
      <c r="C219" s="35"/>
      <c r="D219" s="50"/>
      <c r="E219" s="50"/>
      <c r="F219" s="50"/>
      <c r="G219" s="35"/>
    </row>
    <row r="220" spans="1:7" x14ac:dyDescent="0.3">
      <c r="A220" s="35"/>
      <c r="B220" s="35"/>
      <c r="C220" s="35"/>
      <c r="D220" s="50"/>
      <c r="E220" s="50"/>
      <c r="F220" s="50"/>
      <c r="G220" s="35"/>
    </row>
    <row r="221" spans="1:7" x14ac:dyDescent="0.3">
      <c r="A221" s="35"/>
      <c r="B221" s="35"/>
      <c r="C221" s="35"/>
      <c r="D221" s="50"/>
      <c r="E221" s="50"/>
      <c r="F221" s="50"/>
      <c r="G221" s="35"/>
    </row>
    <row r="222" spans="1:7" x14ac:dyDescent="0.3">
      <c r="A222" s="35"/>
      <c r="B222" s="35"/>
      <c r="C222" s="35"/>
      <c r="D222" s="50"/>
      <c r="E222" s="50"/>
      <c r="F222" s="50"/>
      <c r="G222" s="35"/>
    </row>
    <row r="223" spans="1:7" x14ac:dyDescent="0.3">
      <c r="A223" s="35"/>
      <c r="B223" s="35"/>
      <c r="C223" s="35"/>
      <c r="D223" s="50"/>
      <c r="E223" s="50"/>
      <c r="F223" s="50"/>
      <c r="G223" s="35"/>
    </row>
    <row r="224" spans="1:7" x14ac:dyDescent="0.3">
      <c r="A224" s="35"/>
      <c r="B224" s="35"/>
      <c r="C224" s="35"/>
      <c r="D224" s="50"/>
      <c r="E224" s="50"/>
      <c r="F224" s="50"/>
      <c r="G224" s="35"/>
    </row>
    <row r="225" spans="1:7" x14ac:dyDescent="0.3">
      <c r="A225" s="35"/>
      <c r="B225" s="35"/>
      <c r="C225" s="35"/>
      <c r="D225" s="50"/>
      <c r="E225" s="50"/>
      <c r="F225" s="50"/>
      <c r="G225" s="35"/>
    </row>
    <row r="226" spans="1:7" x14ac:dyDescent="0.3">
      <c r="A226" s="35"/>
      <c r="B226" s="35"/>
      <c r="C226" s="35"/>
      <c r="D226" s="50"/>
      <c r="E226" s="50"/>
      <c r="F226" s="50"/>
      <c r="G226" s="35"/>
    </row>
    <row r="227" spans="1:7" x14ac:dyDescent="0.3">
      <c r="A227" s="35"/>
      <c r="B227" s="35"/>
      <c r="C227" s="35"/>
      <c r="D227" s="50"/>
      <c r="E227" s="50"/>
      <c r="F227" s="50"/>
      <c r="G227" s="35"/>
    </row>
    <row r="228" spans="1:7" x14ac:dyDescent="0.3">
      <c r="A228" s="35"/>
      <c r="B228" s="35"/>
      <c r="C228" s="35"/>
      <c r="D228" s="50"/>
      <c r="E228" s="50"/>
      <c r="F228" s="50"/>
      <c r="G228" s="35"/>
    </row>
    <row r="229" spans="1:7" x14ac:dyDescent="0.3">
      <c r="A229" s="35"/>
      <c r="B229" s="35"/>
      <c r="C229" s="35"/>
      <c r="D229" s="50"/>
      <c r="E229" s="50"/>
      <c r="F229" s="50"/>
      <c r="G229" s="35"/>
    </row>
    <row r="230" spans="1:7" x14ac:dyDescent="0.3">
      <c r="A230" s="35"/>
      <c r="B230" s="35"/>
      <c r="C230" s="35"/>
      <c r="D230" s="50"/>
      <c r="E230" s="50"/>
      <c r="F230" s="50"/>
      <c r="G230" s="35"/>
    </row>
    <row r="231" spans="1:7" x14ac:dyDescent="0.3">
      <c r="A231" s="35"/>
      <c r="B231" s="35"/>
      <c r="C231" s="35"/>
      <c r="D231" s="50"/>
      <c r="E231" s="50"/>
      <c r="F231" s="50"/>
      <c r="G231" s="35"/>
    </row>
    <row r="232" spans="1:7" x14ac:dyDescent="0.3">
      <c r="A232" s="35"/>
      <c r="B232" s="35"/>
      <c r="C232" s="35"/>
      <c r="D232" s="50"/>
      <c r="E232" s="50"/>
      <c r="F232" s="50"/>
      <c r="G232" s="35"/>
    </row>
    <row r="233" spans="1:7" x14ac:dyDescent="0.3">
      <c r="A233" s="35"/>
      <c r="B233" s="35"/>
      <c r="C233" s="35"/>
      <c r="D233" s="50"/>
      <c r="E233" s="50"/>
      <c r="F233" s="50"/>
      <c r="G233" s="35"/>
    </row>
    <row r="234" spans="1:7" x14ac:dyDescent="0.3">
      <c r="A234" s="35"/>
      <c r="B234" s="35"/>
      <c r="C234" s="35"/>
      <c r="D234" s="50"/>
      <c r="E234" s="50"/>
      <c r="F234" s="50"/>
      <c r="G234" s="35"/>
    </row>
    <row r="235" spans="1:7" x14ac:dyDescent="0.3">
      <c r="A235" s="35"/>
      <c r="B235" s="35"/>
      <c r="C235" s="35"/>
      <c r="D235" s="50"/>
      <c r="E235" s="50"/>
      <c r="F235" s="50"/>
      <c r="G235" s="35"/>
    </row>
    <row r="236" spans="1:7" x14ac:dyDescent="0.3">
      <c r="A236" s="35"/>
      <c r="B236" s="35"/>
      <c r="C236" s="35"/>
      <c r="D236" s="50"/>
      <c r="E236" s="50"/>
      <c r="F236" s="50"/>
      <c r="G236" s="35"/>
    </row>
    <row r="237" spans="1:7" x14ac:dyDescent="0.3">
      <c r="A237" s="35"/>
      <c r="B237" s="35"/>
      <c r="C237" s="35"/>
      <c r="D237" s="50"/>
      <c r="E237" s="50"/>
      <c r="F237" s="50"/>
      <c r="G237" s="35"/>
    </row>
    <row r="238" spans="1:7" x14ac:dyDescent="0.3">
      <c r="A238" s="35"/>
      <c r="B238" s="35"/>
      <c r="C238" s="35"/>
      <c r="D238" s="50"/>
      <c r="E238" s="50"/>
      <c r="F238" s="50"/>
      <c r="G238" s="35"/>
    </row>
    <row r="239" spans="1:7" x14ac:dyDescent="0.3">
      <c r="A239" s="35"/>
      <c r="B239" s="35"/>
      <c r="C239" s="35"/>
      <c r="D239" s="50"/>
      <c r="E239" s="50"/>
      <c r="F239" s="50"/>
      <c r="G239" s="35"/>
    </row>
    <row r="240" spans="1:7" x14ac:dyDescent="0.3">
      <c r="A240" s="35"/>
      <c r="B240" s="35"/>
      <c r="C240" s="35"/>
      <c r="D240" s="50"/>
      <c r="E240" s="50"/>
      <c r="F240" s="50"/>
      <c r="G240" s="35"/>
    </row>
    <row r="241" spans="1:7" x14ac:dyDescent="0.3">
      <c r="A241" s="35"/>
      <c r="B241" s="35"/>
      <c r="C241" s="35"/>
      <c r="D241" s="50"/>
      <c r="E241" s="50"/>
      <c r="F241" s="50"/>
      <c r="G241" s="35"/>
    </row>
    <row r="242" spans="1:7" x14ac:dyDescent="0.3">
      <c r="A242" s="35"/>
      <c r="B242" s="35"/>
      <c r="C242" s="35"/>
      <c r="D242" s="50"/>
      <c r="E242" s="50"/>
      <c r="F242" s="50"/>
      <c r="G242" s="35"/>
    </row>
    <row r="243" spans="1:7" x14ac:dyDescent="0.3">
      <c r="A243" s="35"/>
      <c r="B243" s="35"/>
      <c r="C243" s="35"/>
      <c r="D243" s="50"/>
      <c r="E243" s="50"/>
      <c r="F243" s="50"/>
      <c r="G243" s="35"/>
    </row>
    <row r="244" spans="1:7" x14ac:dyDescent="0.3">
      <c r="A244" s="35"/>
      <c r="B244" s="35"/>
      <c r="C244" s="35"/>
      <c r="D244" s="50"/>
      <c r="E244" s="50"/>
      <c r="F244" s="50"/>
      <c r="G244" s="35"/>
    </row>
    <row r="245" spans="1:7" x14ac:dyDescent="0.3">
      <c r="A245" s="35"/>
      <c r="B245" s="35"/>
      <c r="C245" s="35"/>
      <c r="D245" s="50"/>
      <c r="E245" s="50"/>
      <c r="F245" s="50"/>
      <c r="G245" s="35"/>
    </row>
    <row r="246" spans="1:7" x14ac:dyDescent="0.3">
      <c r="A246" s="35"/>
      <c r="B246" s="35"/>
      <c r="C246" s="35"/>
      <c r="D246" s="50"/>
      <c r="E246" s="50"/>
      <c r="F246" s="50"/>
      <c r="G246" s="35"/>
    </row>
    <row r="247" spans="1:7" x14ac:dyDescent="0.3">
      <c r="A247" s="35"/>
      <c r="B247" s="35"/>
      <c r="C247" s="35"/>
      <c r="D247" s="50"/>
      <c r="E247" s="50"/>
      <c r="F247" s="50"/>
      <c r="G247" s="35"/>
    </row>
    <row r="248" spans="1:7" x14ac:dyDescent="0.3">
      <c r="A248" s="35"/>
      <c r="B248" s="35"/>
      <c r="C248" s="35"/>
      <c r="D248" s="50"/>
      <c r="E248" s="50"/>
      <c r="F248" s="50"/>
      <c r="G248" s="35"/>
    </row>
    <row r="249" spans="1:7" x14ac:dyDescent="0.3">
      <c r="A249" s="35"/>
      <c r="B249" s="35"/>
      <c r="C249" s="35"/>
      <c r="D249" s="50"/>
      <c r="E249" s="50"/>
      <c r="F249" s="50"/>
      <c r="G249" s="35"/>
    </row>
    <row r="250" spans="1:7" x14ac:dyDescent="0.3">
      <c r="A250" s="35"/>
      <c r="B250" s="35"/>
      <c r="C250" s="35"/>
      <c r="D250" s="50"/>
      <c r="E250" s="50"/>
      <c r="F250" s="50"/>
      <c r="G250" s="35"/>
    </row>
    <row r="251" spans="1:7" x14ac:dyDescent="0.3">
      <c r="A251" s="35"/>
      <c r="B251" s="35"/>
      <c r="C251" s="35"/>
      <c r="D251" s="50"/>
      <c r="E251" s="50"/>
      <c r="F251" s="50"/>
      <c r="G251" s="35"/>
    </row>
    <row r="252" spans="1:7" x14ac:dyDescent="0.3">
      <c r="A252" s="35"/>
      <c r="B252" s="35"/>
      <c r="C252" s="35"/>
      <c r="D252" s="50"/>
      <c r="E252" s="50"/>
      <c r="F252" s="50"/>
      <c r="G252" s="35"/>
    </row>
    <row r="253" spans="1:7" x14ac:dyDescent="0.3">
      <c r="A253" s="35"/>
      <c r="B253" s="35"/>
      <c r="C253" s="35"/>
      <c r="D253" s="50"/>
      <c r="E253" s="50"/>
      <c r="F253" s="50"/>
      <c r="G253" s="35"/>
    </row>
    <row r="254" spans="1:7" x14ac:dyDescent="0.3">
      <c r="A254" s="35"/>
      <c r="B254" s="35"/>
      <c r="C254" s="35"/>
      <c r="D254" s="50"/>
      <c r="E254" s="50"/>
      <c r="F254" s="50"/>
      <c r="G254" s="35"/>
    </row>
    <row r="255" spans="1:7" x14ac:dyDescent="0.3">
      <c r="A255" s="35"/>
      <c r="B255" s="35"/>
      <c r="C255" s="35"/>
      <c r="D255" s="50"/>
      <c r="E255" s="50"/>
      <c r="F255" s="50"/>
      <c r="G255" s="35"/>
    </row>
    <row r="256" spans="1:7" x14ac:dyDescent="0.3">
      <c r="A256" s="35"/>
      <c r="B256" s="35"/>
      <c r="C256" s="35"/>
      <c r="D256" s="50"/>
      <c r="E256" s="50"/>
      <c r="F256" s="50"/>
      <c r="G256" s="35"/>
    </row>
    <row r="257" spans="1:7" x14ac:dyDescent="0.3">
      <c r="A257" s="35"/>
      <c r="B257" s="35"/>
      <c r="C257" s="35"/>
      <c r="D257" s="50"/>
      <c r="E257" s="50"/>
      <c r="F257" s="50"/>
      <c r="G257" s="35"/>
    </row>
    <row r="258" spans="1:7" x14ac:dyDescent="0.3">
      <c r="A258" s="35"/>
      <c r="B258" s="35"/>
      <c r="C258" s="35"/>
      <c r="D258" s="50"/>
      <c r="E258" s="50"/>
      <c r="F258" s="50"/>
      <c r="G258" s="35"/>
    </row>
    <row r="259" spans="1:7" x14ac:dyDescent="0.3">
      <c r="A259" s="35"/>
      <c r="B259" s="35"/>
      <c r="C259" s="35"/>
      <c r="D259" s="50"/>
      <c r="E259" s="50"/>
      <c r="F259" s="50"/>
      <c r="G259" s="35"/>
    </row>
    <row r="260" spans="1:7" x14ac:dyDescent="0.3">
      <c r="A260" s="35"/>
      <c r="B260" s="35"/>
      <c r="C260" s="35"/>
      <c r="D260" s="50"/>
      <c r="E260" s="50"/>
      <c r="F260" s="50"/>
      <c r="G260" s="35"/>
    </row>
    <row r="261" spans="1:7" x14ac:dyDescent="0.3">
      <c r="A261" s="35"/>
      <c r="B261" s="35"/>
      <c r="C261" s="35"/>
      <c r="D261" s="50"/>
      <c r="E261" s="50"/>
      <c r="F261" s="50"/>
      <c r="G261" s="35"/>
    </row>
    <row r="262" spans="1:7" x14ac:dyDescent="0.3">
      <c r="A262" s="35"/>
      <c r="B262" s="35"/>
      <c r="C262" s="35"/>
      <c r="D262" s="50"/>
      <c r="E262" s="50"/>
      <c r="F262" s="50"/>
      <c r="G262" s="35"/>
    </row>
    <row r="263" spans="1:7" x14ac:dyDescent="0.3">
      <c r="A263" s="35"/>
      <c r="B263" s="35"/>
      <c r="C263" s="35"/>
      <c r="D263" s="50"/>
      <c r="E263" s="50"/>
      <c r="F263" s="50"/>
      <c r="G263" s="35"/>
    </row>
    <row r="264" spans="1:7" x14ac:dyDescent="0.3">
      <c r="A264" s="35"/>
      <c r="B264" s="35"/>
      <c r="C264" s="35"/>
      <c r="D264" s="50"/>
      <c r="E264" s="50"/>
      <c r="F264" s="50"/>
      <c r="G264" s="35"/>
    </row>
    <row r="265" spans="1:7" x14ac:dyDescent="0.3">
      <c r="A265" s="35"/>
      <c r="B265" s="35"/>
      <c r="C265" s="35"/>
      <c r="D265" s="50"/>
      <c r="E265" s="50"/>
      <c r="F265" s="50"/>
      <c r="G265" s="35"/>
    </row>
    <row r="266" spans="1:7" x14ac:dyDescent="0.3">
      <c r="A266" s="35"/>
      <c r="B266" s="35"/>
      <c r="C266" s="35"/>
      <c r="D266" s="50"/>
      <c r="E266" s="50"/>
      <c r="F266" s="50"/>
      <c r="G266" s="35"/>
    </row>
    <row r="267" spans="1:7" x14ac:dyDescent="0.3">
      <c r="A267" s="35"/>
      <c r="B267" s="35"/>
      <c r="C267" s="35"/>
      <c r="D267" s="50"/>
      <c r="E267" s="50"/>
      <c r="F267" s="50"/>
      <c r="G267" s="35"/>
    </row>
    <row r="268" spans="1:7" x14ac:dyDescent="0.3">
      <c r="A268" s="35"/>
      <c r="B268" s="35"/>
      <c r="C268" s="35"/>
      <c r="D268" s="50"/>
      <c r="E268" s="50"/>
      <c r="F268" s="50"/>
      <c r="G268" s="35"/>
    </row>
    <row r="269" spans="1:7" x14ac:dyDescent="0.3">
      <c r="A269" s="35"/>
      <c r="B269" s="35"/>
      <c r="C269" s="35"/>
      <c r="D269" s="50"/>
      <c r="E269" s="50"/>
      <c r="F269" s="50"/>
      <c r="G269" s="35"/>
    </row>
    <row r="270" spans="1:7" x14ac:dyDescent="0.3">
      <c r="A270" s="35"/>
      <c r="B270" s="35"/>
      <c r="C270" s="35"/>
      <c r="D270" s="50"/>
      <c r="E270" s="50"/>
      <c r="F270" s="50"/>
      <c r="G270" s="35"/>
    </row>
    <row r="271" spans="1:7" x14ac:dyDescent="0.3">
      <c r="A271" s="35"/>
      <c r="B271" s="35"/>
      <c r="C271" s="35"/>
      <c r="D271" s="50"/>
      <c r="E271" s="50"/>
      <c r="F271" s="50"/>
      <c r="G271" s="35"/>
    </row>
    <row r="272" spans="1:7" x14ac:dyDescent="0.3">
      <c r="A272" s="35"/>
      <c r="B272" s="35"/>
      <c r="C272" s="35"/>
      <c r="D272" s="50"/>
      <c r="E272" s="50"/>
      <c r="F272" s="50"/>
      <c r="G272" s="35"/>
    </row>
    <row r="273" spans="1:7" x14ac:dyDescent="0.3">
      <c r="A273" s="35"/>
      <c r="B273" s="35"/>
      <c r="C273" s="35"/>
      <c r="D273" s="50"/>
      <c r="E273" s="50"/>
      <c r="F273" s="50"/>
      <c r="G273" s="35"/>
    </row>
    <row r="274" spans="1:7" x14ac:dyDescent="0.3">
      <c r="A274" s="35"/>
      <c r="B274" s="35"/>
      <c r="C274" s="35"/>
      <c r="D274" s="50"/>
      <c r="E274" s="50"/>
      <c r="F274" s="50"/>
      <c r="G274" s="35"/>
    </row>
    <row r="275" spans="1:7" x14ac:dyDescent="0.3">
      <c r="A275" s="35"/>
      <c r="B275" s="35"/>
      <c r="C275" s="35"/>
      <c r="D275" s="50"/>
      <c r="E275" s="50"/>
      <c r="F275" s="50"/>
      <c r="G275" s="35"/>
    </row>
    <row r="276" spans="1:7" x14ac:dyDescent="0.3">
      <c r="A276" s="35"/>
      <c r="B276" s="35"/>
      <c r="C276" s="35"/>
      <c r="D276" s="50"/>
      <c r="E276" s="50"/>
      <c r="F276" s="50"/>
      <c r="G276" s="35"/>
    </row>
    <row r="277" spans="1:7" x14ac:dyDescent="0.3">
      <c r="A277" s="35"/>
      <c r="B277" s="35"/>
      <c r="C277" s="35"/>
      <c r="D277" s="50"/>
      <c r="E277" s="50"/>
      <c r="F277" s="50"/>
      <c r="G277" s="35"/>
    </row>
    <row r="278" spans="1:7" x14ac:dyDescent="0.3">
      <c r="A278" s="35"/>
      <c r="B278" s="35"/>
      <c r="C278" s="35"/>
      <c r="D278" s="50"/>
      <c r="E278" s="50"/>
      <c r="F278" s="50"/>
      <c r="G278" s="35"/>
    </row>
    <row r="279" spans="1:7" x14ac:dyDescent="0.3">
      <c r="A279" s="35"/>
      <c r="B279" s="35"/>
      <c r="C279" s="35"/>
      <c r="D279" s="50"/>
      <c r="E279" s="50"/>
      <c r="F279" s="50"/>
      <c r="G279" s="35"/>
    </row>
    <row r="280" spans="1:7" x14ac:dyDescent="0.3">
      <c r="A280" s="35"/>
      <c r="B280" s="35"/>
      <c r="C280" s="35"/>
      <c r="D280" s="50"/>
      <c r="E280" s="50"/>
      <c r="F280" s="50"/>
      <c r="G280" s="35"/>
    </row>
    <row r="281" spans="1:7" x14ac:dyDescent="0.3">
      <c r="A281" s="35"/>
      <c r="B281" s="35"/>
      <c r="C281" s="35"/>
      <c r="D281" s="50"/>
      <c r="E281" s="50"/>
      <c r="F281" s="50"/>
      <c r="G281" s="35"/>
    </row>
    <row r="282" spans="1:7" x14ac:dyDescent="0.3">
      <c r="A282" s="35"/>
      <c r="B282" s="35"/>
      <c r="C282" s="35"/>
      <c r="D282" s="50"/>
      <c r="E282" s="50"/>
      <c r="F282" s="50"/>
      <c r="G282" s="35"/>
    </row>
    <row r="283" spans="1:7" x14ac:dyDescent="0.3">
      <c r="A283" s="35"/>
      <c r="B283" s="35"/>
      <c r="C283" s="35"/>
      <c r="D283" s="50"/>
      <c r="E283" s="50"/>
      <c r="F283" s="50"/>
      <c r="G283" s="35"/>
    </row>
    <row r="284" spans="1:7" x14ac:dyDescent="0.3">
      <c r="A284" s="35"/>
      <c r="B284" s="35"/>
      <c r="C284" s="35"/>
      <c r="D284" s="50"/>
      <c r="E284" s="50"/>
      <c r="F284" s="50"/>
      <c r="G284" s="35"/>
    </row>
    <row r="285" spans="1:7" x14ac:dyDescent="0.3">
      <c r="A285" s="35"/>
      <c r="B285" s="35"/>
      <c r="C285" s="35"/>
      <c r="D285" s="50"/>
      <c r="E285" s="50"/>
      <c r="F285" s="50"/>
      <c r="G285" s="35"/>
    </row>
    <row r="286" spans="1:7" x14ac:dyDescent="0.3">
      <c r="A286" s="35"/>
      <c r="B286" s="35"/>
      <c r="C286" s="35"/>
      <c r="D286" s="50"/>
      <c r="E286" s="50"/>
      <c r="F286" s="50"/>
      <c r="G286" s="35"/>
    </row>
    <row r="287" spans="1:7" x14ac:dyDescent="0.3">
      <c r="A287" s="35"/>
      <c r="B287" s="35"/>
      <c r="C287" s="35"/>
      <c r="D287" s="50"/>
      <c r="E287" s="50"/>
      <c r="F287" s="50"/>
      <c r="G287" s="35"/>
    </row>
    <row r="288" spans="1:7" x14ac:dyDescent="0.3">
      <c r="A288" s="35"/>
      <c r="B288" s="35"/>
      <c r="C288" s="35"/>
      <c r="D288" s="50"/>
      <c r="E288" s="50"/>
      <c r="F288" s="50"/>
      <c r="G288" s="35"/>
    </row>
    <row r="289" spans="1:7" x14ac:dyDescent="0.3">
      <c r="A289" s="35"/>
      <c r="B289" s="35"/>
      <c r="C289" s="35"/>
      <c r="D289" s="50"/>
      <c r="E289" s="50"/>
      <c r="F289" s="50"/>
      <c r="G289" s="35"/>
    </row>
    <row r="290" spans="1:7" x14ac:dyDescent="0.3">
      <c r="A290" s="35"/>
      <c r="B290" s="35"/>
      <c r="C290" s="35"/>
      <c r="D290" s="50"/>
      <c r="E290" s="50"/>
      <c r="F290" s="50"/>
      <c r="G290" s="35"/>
    </row>
    <row r="291" spans="1:7" x14ac:dyDescent="0.3">
      <c r="A291" s="35"/>
      <c r="B291" s="35"/>
      <c r="C291" s="35"/>
      <c r="D291" s="50"/>
      <c r="E291" s="50"/>
      <c r="F291" s="50"/>
      <c r="G291" s="35"/>
    </row>
    <row r="292" spans="1:7" x14ac:dyDescent="0.3">
      <c r="A292" s="35"/>
      <c r="B292" s="35"/>
      <c r="C292" s="35"/>
      <c r="D292" s="50"/>
      <c r="E292" s="50"/>
      <c r="F292" s="50"/>
      <c r="G292" s="35"/>
    </row>
    <row r="293" spans="1:7" x14ac:dyDescent="0.3">
      <c r="A293" s="35"/>
      <c r="B293" s="35"/>
      <c r="C293" s="35"/>
      <c r="D293" s="50"/>
      <c r="E293" s="50"/>
      <c r="F293" s="50"/>
      <c r="G293" s="35"/>
    </row>
    <row r="294" spans="1:7" x14ac:dyDescent="0.3">
      <c r="A294" s="35"/>
      <c r="B294" s="35"/>
      <c r="C294" s="35"/>
      <c r="D294" s="50"/>
      <c r="E294" s="50"/>
      <c r="F294" s="50"/>
      <c r="G294" s="35"/>
    </row>
    <row r="295" spans="1:7" x14ac:dyDescent="0.3">
      <c r="A295" s="35"/>
      <c r="B295" s="35"/>
      <c r="C295" s="35"/>
      <c r="D295" s="50"/>
      <c r="E295" s="50"/>
      <c r="F295" s="50"/>
      <c r="G295" s="35"/>
    </row>
    <row r="296" spans="1:7" x14ac:dyDescent="0.3">
      <c r="A296" s="35"/>
      <c r="B296" s="35"/>
      <c r="C296" s="35"/>
      <c r="D296" s="50"/>
      <c r="E296" s="50"/>
      <c r="F296" s="50"/>
      <c r="G296" s="35"/>
    </row>
    <row r="297" spans="1:7" x14ac:dyDescent="0.3">
      <c r="A297" s="35"/>
      <c r="B297" s="35"/>
      <c r="C297" s="35"/>
      <c r="D297" s="50"/>
      <c r="E297" s="50"/>
      <c r="F297" s="50"/>
      <c r="G297" s="35"/>
    </row>
    <row r="298" spans="1:7" x14ac:dyDescent="0.3">
      <c r="A298" s="35"/>
      <c r="B298" s="35"/>
      <c r="C298" s="35"/>
      <c r="D298" s="50"/>
      <c r="E298" s="50"/>
      <c r="F298" s="50"/>
      <c r="G298" s="35"/>
    </row>
    <row r="299" spans="1:7" x14ac:dyDescent="0.3">
      <c r="A299" s="35"/>
      <c r="B299" s="35"/>
      <c r="C299" s="35"/>
      <c r="D299" s="50"/>
      <c r="E299" s="50"/>
      <c r="F299" s="50"/>
      <c r="G299" s="35"/>
    </row>
    <row r="300" spans="1:7" x14ac:dyDescent="0.3">
      <c r="A300" s="35"/>
      <c r="B300" s="35"/>
      <c r="C300" s="35"/>
      <c r="D300" s="50"/>
      <c r="E300" s="50"/>
      <c r="F300" s="50"/>
      <c r="G300" s="35"/>
    </row>
    <row r="301" spans="1:7" x14ac:dyDescent="0.3">
      <c r="A301" s="35"/>
      <c r="B301" s="35"/>
      <c r="C301" s="35"/>
      <c r="D301" s="50"/>
      <c r="E301" s="50"/>
      <c r="F301" s="50"/>
      <c r="G301" s="35"/>
    </row>
    <row r="302" spans="1:7" x14ac:dyDescent="0.3">
      <c r="A302" s="35"/>
      <c r="B302" s="35"/>
      <c r="C302" s="35"/>
      <c r="D302" s="50"/>
      <c r="E302" s="50"/>
      <c r="F302" s="50"/>
      <c r="G302" s="35"/>
    </row>
    <row r="303" spans="1:7" x14ac:dyDescent="0.3">
      <c r="A303" s="35"/>
      <c r="B303" s="35"/>
      <c r="C303" s="35"/>
      <c r="D303" s="50"/>
      <c r="E303" s="50"/>
      <c r="F303" s="50"/>
      <c r="G303" s="35"/>
    </row>
    <row r="304" spans="1:7" x14ac:dyDescent="0.3">
      <c r="A304" s="35"/>
      <c r="B304" s="35"/>
      <c r="C304" s="35"/>
      <c r="D304" s="50"/>
      <c r="E304" s="50"/>
      <c r="F304" s="50"/>
      <c r="G304" s="35"/>
    </row>
    <row r="305" spans="1:7" x14ac:dyDescent="0.3">
      <c r="A305" s="35"/>
      <c r="B305" s="35"/>
      <c r="C305" s="35"/>
      <c r="D305" s="50"/>
      <c r="E305" s="50"/>
      <c r="F305" s="50"/>
      <c r="G305" s="35"/>
    </row>
    <row r="306" spans="1:7" x14ac:dyDescent="0.3">
      <c r="A306" s="35"/>
      <c r="B306" s="35"/>
      <c r="C306" s="35"/>
      <c r="D306" s="50"/>
      <c r="E306" s="50"/>
      <c r="F306" s="50"/>
      <c r="G306" s="35"/>
    </row>
    <row r="307" spans="1:7" x14ac:dyDescent="0.3">
      <c r="A307" s="35"/>
      <c r="B307" s="35"/>
      <c r="C307" s="35"/>
      <c r="D307" s="50"/>
      <c r="E307" s="50"/>
      <c r="F307" s="50"/>
      <c r="G307" s="35"/>
    </row>
    <row r="308" spans="1:7" x14ac:dyDescent="0.3">
      <c r="A308" s="35"/>
      <c r="B308" s="35"/>
      <c r="C308" s="35"/>
      <c r="D308" s="50"/>
      <c r="E308" s="50"/>
      <c r="F308" s="50"/>
      <c r="G308" s="35"/>
    </row>
    <row r="309" spans="1:7" x14ac:dyDescent="0.3">
      <c r="A309" s="35"/>
      <c r="B309" s="35"/>
      <c r="C309" s="35"/>
      <c r="D309" s="50"/>
      <c r="E309" s="50"/>
      <c r="F309" s="50"/>
      <c r="G309" s="35"/>
    </row>
    <row r="310" spans="1:7" x14ac:dyDescent="0.3">
      <c r="A310" s="35"/>
      <c r="B310" s="35"/>
      <c r="C310" s="35"/>
      <c r="D310" s="50"/>
      <c r="E310" s="50"/>
      <c r="F310" s="50"/>
      <c r="G310" s="35"/>
    </row>
    <row r="311" spans="1:7" x14ac:dyDescent="0.3">
      <c r="A311" s="35"/>
      <c r="B311" s="35"/>
      <c r="C311" s="35"/>
      <c r="D311" s="50"/>
      <c r="E311" s="50"/>
      <c r="F311" s="50"/>
      <c r="G311" s="35"/>
    </row>
    <row r="312" spans="1:7" x14ac:dyDescent="0.3">
      <c r="A312" s="35"/>
      <c r="B312" s="35"/>
      <c r="C312" s="35"/>
      <c r="D312" s="50"/>
      <c r="E312" s="50"/>
      <c r="F312" s="50"/>
      <c r="G312" s="35"/>
    </row>
    <row r="313" spans="1:7" x14ac:dyDescent="0.3">
      <c r="A313" s="35"/>
      <c r="B313" s="35"/>
      <c r="C313" s="35"/>
      <c r="D313" s="50"/>
      <c r="E313" s="50"/>
      <c r="F313" s="50"/>
      <c r="G313" s="35"/>
    </row>
    <row r="314" spans="1:7" x14ac:dyDescent="0.3">
      <c r="A314" s="35"/>
      <c r="B314" s="35"/>
      <c r="C314" s="35"/>
      <c r="D314" s="50"/>
      <c r="E314" s="50"/>
      <c r="F314" s="50"/>
      <c r="G314" s="35"/>
    </row>
    <row r="315" spans="1:7" x14ac:dyDescent="0.3">
      <c r="A315" s="35"/>
      <c r="B315" s="35"/>
      <c r="C315" s="35"/>
      <c r="D315" s="50"/>
      <c r="E315" s="50"/>
      <c r="F315" s="50"/>
      <c r="G315" s="35"/>
    </row>
    <row r="316" spans="1:7" x14ac:dyDescent="0.3">
      <c r="A316" s="35"/>
      <c r="B316" s="35"/>
      <c r="C316" s="35"/>
      <c r="D316" s="50"/>
      <c r="E316" s="50"/>
      <c r="F316" s="50"/>
      <c r="G316" s="35"/>
    </row>
    <row r="317" spans="1:7" x14ac:dyDescent="0.3">
      <c r="A317" s="35"/>
      <c r="B317" s="35"/>
      <c r="C317" s="35"/>
      <c r="D317" s="50"/>
      <c r="E317" s="50"/>
      <c r="F317" s="50"/>
      <c r="G317" s="35"/>
    </row>
    <row r="318" spans="1:7" x14ac:dyDescent="0.3">
      <c r="A318" s="35"/>
      <c r="B318" s="35"/>
      <c r="C318" s="35"/>
      <c r="D318" s="50"/>
      <c r="E318" s="50"/>
      <c r="F318" s="50"/>
      <c r="G318" s="35"/>
    </row>
    <row r="319" spans="1:7" x14ac:dyDescent="0.3">
      <c r="A319" s="35"/>
      <c r="B319" s="35"/>
      <c r="C319" s="35"/>
      <c r="D319" s="50"/>
      <c r="E319" s="50"/>
      <c r="F319" s="50"/>
      <c r="G319" s="35"/>
    </row>
    <row r="320" spans="1:7" x14ac:dyDescent="0.3">
      <c r="A320" s="35"/>
      <c r="B320" s="35"/>
      <c r="C320" s="35"/>
      <c r="D320" s="50"/>
      <c r="E320" s="50"/>
      <c r="F320" s="50"/>
      <c r="G320" s="35"/>
    </row>
    <row r="321" spans="1:7" x14ac:dyDescent="0.3">
      <c r="A321" s="35"/>
      <c r="B321" s="35"/>
      <c r="C321" s="35"/>
      <c r="D321" s="50"/>
      <c r="E321" s="50"/>
      <c r="F321" s="50"/>
      <c r="G321" s="35"/>
    </row>
    <row r="322" spans="1:7" x14ac:dyDescent="0.3">
      <c r="A322" s="35"/>
      <c r="B322" s="35"/>
      <c r="C322" s="35"/>
      <c r="D322" s="50"/>
      <c r="E322" s="50"/>
      <c r="F322" s="50"/>
      <c r="G322" s="35"/>
    </row>
    <row r="323" spans="1:7" x14ac:dyDescent="0.3">
      <c r="A323" s="35"/>
      <c r="B323" s="35"/>
      <c r="C323" s="35"/>
      <c r="D323" s="50"/>
      <c r="E323" s="50"/>
      <c r="F323" s="50"/>
      <c r="G323" s="35"/>
    </row>
    <row r="324" spans="1:7" x14ac:dyDescent="0.3">
      <c r="A324" s="35"/>
      <c r="B324" s="35"/>
      <c r="C324" s="35"/>
      <c r="D324" s="50"/>
      <c r="E324" s="50"/>
      <c r="F324" s="50"/>
      <c r="G324" s="35"/>
    </row>
    <row r="325" spans="1:7" x14ac:dyDescent="0.3">
      <c r="A325" s="35"/>
      <c r="B325" s="35"/>
      <c r="C325" s="35"/>
      <c r="D325" s="50"/>
      <c r="E325" s="50"/>
      <c r="F325" s="50"/>
      <c r="G325" s="35"/>
    </row>
    <row r="326" spans="1:7" x14ac:dyDescent="0.3">
      <c r="A326" s="35"/>
      <c r="B326" s="35"/>
      <c r="C326" s="35"/>
      <c r="D326" s="50"/>
      <c r="E326" s="50"/>
      <c r="F326" s="50"/>
      <c r="G326" s="35"/>
    </row>
    <row r="327" spans="1:7" x14ac:dyDescent="0.3">
      <c r="A327" s="35"/>
      <c r="B327" s="35"/>
      <c r="C327" s="35"/>
      <c r="D327" s="50"/>
      <c r="E327" s="50"/>
      <c r="F327" s="50"/>
      <c r="G327" s="35"/>
    </row>
    <row r="328" spans="1:7" x14ac:dyDescent="0.3">
      <c r="A328" s="35"/>
      <c r="B328" s="35"/>
      <c r="C328" s="35"/>
      <c r="D328" s="50"/>
      <c r="E328" s="50"/>
      <c r="F328" s="50"/>
      <c r="G328" s="35"/>
    </row>
    <row r="329" spans="1:7" x14ac:dyDescent="0.3">
      <c r="A329" s="35"/>
      <c r="B329" s="35"/>
      <c r="C329" s="35"/>
      <c r="D329" s="50"/>
      <c r="E329" s="50"/>
      <c r="F329" s="50"/>
      <c r="G329" s="35"/>
    </row>
    <row r="330" spans="1:7" x14ac:dyDescent="0.3">
      <c r="A330" s="35"/>
      <c r="B330" s="35"/>
      <c r="C330" s="35"/>
      <c r="D330" s="50"/>
      <c r="E330" s="50"/>
      <c r="F330" s="50"/>
      <c r="G330" s="35"/>
    </row>
    <row r="331" spans="1:7" x14ac:dyDescent="0.3">
      <c r="A331" s="35"/>
      <c r="B331" s="35"/>
      <c r="C331" s="35"/>
      <c r="D331" s="50"/>
      <c r="E331" s="50"/>
      <c r="F331" s="50"/>
      <c r="G331" s="35"/>
    </row>
    <row r="332" spans="1:7" x14ac:dyDescent="0.3">
      <c r="A332" s="35"/>
      <c r="B332" s="35"/>
      <c r="C332" s="35"/>
      <c r="D332" s="50"/>
      <c r="E332" s="50"/>
      <c r="F332" s="50"/>
      <c r="G332" s="35"/>
    </row>
    <row r="333" spans="1:7" x14ac:dyDescent="0.3">
      <c r="A333" s="35"/>
      <c r="B333" s="35"/>
      <c r="C333" s="35"/>
      <c r="D333" s="50"/>
      <c r="E333" s="50"/>
      <c r="F333" s="50"/>
      <c r="G333" s="35"/>
    </row>
    <row r="334" spans="1:7" x14ac:dyDescent="0.3">
      <c r="A334" s="35"/>
      <c r="B334" s="35"/>
      <c r="C334" s="35"/>
      <c r="D334" s="50"/>
      <c r="E334" s="50"/>
      <c r="F334" s="50"/>
      <c r="G334" s="35"/>
    </row>
    <row r="335" spans="1:7" x14ac:dyDescent="0.3">
      <c r="A335" s="35"/>
      <c r="B335" s="35"/>
      <c r="C335" s="35"/>
      <c r="D335" s="50"/>
      <c r="E335" s="50"/>
      <c r="F335" s="50"/>
      <c r="G335" s="35"/>
    </row>
    <row r="336" spans="1:7" x14ac:dyDescent="0.3">
      <c r="A336" s="35"/>
      <c r="B336" s="35"/>
      <c r="C336" s="35"/>
      <c r="D336" s="50"/>
      <c r="E336" s="50"/>
      <c r="F336" s="50"/>
      <c r="G336" s="35"/>
    </row>
    <row r="337" spans="1:7" x14ac:dyDescent="0.3">
      <c r="A337" s="35"/>
      <c r="B337" s="35"/>
      <c r="C337" s="35"/>
      <c r="D337" s="50"/>
      <c r="E337" s="50"/>
      <c r="F337" s="50"/>
      <c r="G337" s="35"/>
    </row>
    <row r="338" spans="1:7" x14ac:dyDescent="0.3">
      <c r="A338" s="35"/>
      <c r="B338" s="35"/>
      <c r="C338" s="35"/>
      <c r="D338" s="50"/>
      <c r="E338" s="50"/>
      <c r="F338" s="50"/>
      <c r="G338" s="35"/>
    </row>
    <row r="339" spans="1:7" x14ac:dyDescent="0.3">
      <c r="A339" s="35"/>
      <c r="B339" s="35"/>
      <c r="C339" s="35"/>
      <c r="D339" s="50"/>
      <c r="E339" s="50"/>
      <c r="F339" s="50"/>
      <c r="G339" s="35"/>
    </row>
    <row r="340" spans="1:7" x14ac:dyDescent="0.3">
      <c r="A340" s="35"/>
      <c r="B340" s="35"/>
      <c r="C340" s="35"/>
      <c r="D340" s="50"/>
      <c r="E340" s="50"/>
      <c r="F340" s="50"/>
      <c r="G340" s="35"/>
    </row>
    <row r="341" spans="1:7" x14ac:dyDescent="0.3">
      <c r="A341" s="35"/>
      <c r="B341" s="35"/>
      <c r="C341" s="35"/>
      <c r="D341" s="50"/>
      <c r="E341" s="50"/>
      <c r="F341" s="50"/>
      <c r="G341" s="35"/>
    </row>
    <row r="342" spans="1:7" x14ac:dyDescent="0.3">
      <c r="A342" s="35"/>
      <c r="B342" s="35"/>
      <c r="C342" s="35"/>
      <c r="D342" s="50"/>
      <c r="E342" s="50"/>
      <c r="F342" s="50"/>
      <c r="G342" s="35"/>
    </row>
    <row r="343" spans="1:7" x14ac:dyDescent="0.3">
      <c r="A343" s="35"/>
      <c r="B343" s="35"/>
      <c r="C343" s="35"/>
      <c r="D343" s="50"/>
      <c r="E343" s="50"/>
      <c r="F343" s="50"/>
      <c r="G343" s="35"/>
    </row>
    <row r="344" spans="1:7" x14ac:dyDescent="0.3">
      <c r="A344" s="35"/>
      <c r="B344" s="35"/>
      <c r="C344" s="35"/>
      <c r="D344" s="50"/>
      <c r="E344" s="50"/>
      <c r="F344" s="50"/>
      <c r="G344" s="35"/>
    </row>
    <row r="345" spans="1:7" x14ac:dyDescent="0.3">
      <c r="A345" s="35"/>
      <c r="B345" s="35"/>
      <c r="C345" s="35"/>
      <c r="D345" s="50"/>
      <c r="E345" s="50"/>
      <c r="F345" s="50"/>
      <c r="G345" s="35"/>
    </row>
    <row r="346" spans="1:7" x14ac:dyDescent="0.3">
      <c r="A346" s="35"/>
      <c r="B346" s="35"/>
      <c r="C346" s="35"/>
      <c r="D346" s="50"/>
      <c r="E346" s="50"/>
      <c r="F346" s="50"/>
      <c r="G346" s="35"/>
    </row>
    <row r="347" spans="1:7" x14ac:dyDescent="0.3">
      <c r="A347" s="35"/>
      <c r="B347" s="35"/>
      <c r="C347" s="35"/>
      <c r="D347" s="50"/>
      <c r="E347" s="50"/>
      <c r="F347" s="50"/>
      <c r="G347" s="35"/>
    </row>
    <row r="348" spans="1:7" x14ac:dyDescent="0.3">
      <c r="A348" s="35"/>
      <c r="B348" s="35"/>
      <c r="C348" s="35"/>
      <c r="D348" s="50"/>
      <c r="E348" s="50"/>
      <c r="F348" s="50"/>
      <c r="G348" s="35"/>
    </row>
    <row r="349" spans="1:7" x14ac:dyDescent="0.3">
      <c r="A349" s="35"/>
      <c r="B349" s="35"/>
      <c r="C349" s="35"/>
      <c r="D349" s="50"/>
      <c r="E349" s="50"/>
      <c r="F349" s="50"/>
      <c r="G349" s="35"/>
    </row>
    <row r="350" spans="1:7" x14ac:dyDescent="0.3">
      <c r="A350" s="35"/>
      <c r="B350" s="35"/>
      <c r="C350" s="35"/>
      <c r="D350" s="50"/>
      <c r="E350" s="50"/>
      <c r="F350" s="50"/>
      <c r="G350" s="35"/>
    </row>
    <row r="351" spans="1:7" x14ac:dyDescent="0.3">
      <c r="A351" s="35"/>
      <c r="B351" s="35"/>
      <c r="C351" s="35"/>
      <c r="D351" s="50"/>
      <c r="E351" s="50"/>
      <c r="F351" s="50"/>
      <c r="G351" s="35"/>
    </row>
    <row r="352" spans="1:7" x14ac:dyDescent="0.3">
      <c r="A352" s="35"/>
      <c r="B352" s="35"/>
      <c r="C352" s="35"/>
      <c r="D352" s="50"/>
      <c r="E352" s="50"/>
      <c r="F352" s="50"/>
      <c r="G352" s="35"/>
    </row>
    <row r="353" spans="1:7" x14ac:dyDescent="0.3">
      <c r="A353" s="35"/>
      <c r="B353" s="35"/>
      <c r="C353" s="35"/>
      <c r="D353" s="50"/>
      <c r="E353" s="50"/>
      <c r="F353" s="50"/>
      <c r="G353" s="35"/>
    </row>
    <row r="354" spans="1:7" x14ac:dyDescent="0.3">
      <c r="A354" s="35"/>
      <c r="B354" s="35"/>
      <c r="C354" s="35"/>
      <c r="D354" s="50"/>
      <c r="E354" s="50"/>
      <c r="F354" s="50"/>
      <c r="G354" s="35"/>
    </row>
    <row r="355" spans="1:7" x14ac:dyDescent="0.3">
      <c r="A355" s="35"/>
      <c r="B355" s="35"/>
      <c r="C355" s="35"/>
      <c r="D355" s="50"/>
      <c r="E355" s="50"/>
      <c r="F355" s="50"/>
      <c r="G355" s="35"/>
    </row>
    <row r="356" spans="1:7" x14ac:dyDescent="0.3">
      <c r="A356" s="35"/>
      <c r="B356" s="35"/>
      <c r="C356" s="35"/>
      <c r="D356" s="50"/>
      <c r="E356" s="50"/>
      <c r="F356" s="50"/>
      <c r="G356" s="35"/>
    </row>
    <row r="357" spans="1:7" x14ac:dyDescent="0.3">
      <c r="A357" s="35"/>
      <c r="B357" s="35"/>
      <c r="C357" s="35"/>
      <c r="D357" s="50"/>
      <c r="E357" s="50"/>
      <c r="F357" s="50"/>
      <c r="G357" s="35"/>
    </row>
    <row r="358" spans="1:7" x14ac:dyDescent="0.3">
      <c r="A358" s="35"/>
      <c r="B358" s="35"/>
      <c r="C358" s="35"/>
      <c r="D358" s="50"/>
      <c r="E358" s="50"/>
      <c r="F358" s="50"/>
      <c r="G358" s="35"/>
    </row>
    <row r="359" spans="1:7" x14ac:dyDescent="0.3">
      <c r="A359" s="35"/>
      <c r="B359" s="35"/>
      <c r="C359" s="35"/>
      <c r="D359" s="50"/>
      <c r="E359" s="50"/>
      <c r="F359" s="50"/>
      <c r="G359" s="35"/>
    </row>
    <row r="360" spans="1:7" x14ac:dyDescent="0.3">
      <c r="A360" s="35"/>
      <c r="B360" s="35"/>
      <c r="C360" s="35"/>
      <c r="D360" s="50"/>
      <c r="E360" s="50"/>
      <c r="F360" s="50"/>
      <c r="G360" s="35"/>
    </row>
    <row r="361" spans="1:7" x14ac:dyDescent="0.3">
      <c r="A361" s="35"/>
      <c r="B361" s="35"/>
      <c r="C361" s="35"/>
      <c r="D361" s="50"/>
      <c r="E361" s="50"/>
      <c r="F361" s="50"/>
      <c r="G361" s="35"/>
    </row>
    <row r="362" spans="1:7" x14ac:dyDescent="0.3">
      <c r="A362" s="35"/>
      <c r="B362" s="35"/>
      <c r="C362" s="35"/>
      <c r="D362" s="50"/>
      <c r="E362" s="50"/>
      <c r="F362" s="50"/>
      <c r="G362" s="35"/>
    </row>
    <row r="363" spans="1:7" x14ac:dyDescent="0.3">
      <c r="A363" s="35"/>
      <c r="B363" s="35"/>
      <c r="C363" s="35"/>
      <c r="D363" s="50"/>
      <c r="E363" s="50"/>
      <c r="F363" s="50"/>
      <c r="G363" s="35"/>
    </row>
    <row r="364" spans="1:7" x14ac:dyDescent="0.3">
      <c r="A364" s="35"/>
      <c r="B364" s="35"/>
      <c r="C364" s="35"/>
      <c r="D364" s="50"/>
      <c r="E364" s="50"/>
      <c r="F364" s="50"/>
      <c r="G364" s="35"/>
    </row>
    <row r="365" spans="1:7" x14ac:dyDescent="0.3">
      <c r="A365" s="35"/>
      <c r="B365" s="35"/>
      <c r="C365" s="35"/>
      <c r="D365" s="50"/>
      <c r="E365" s="50"/>
      <c r="F365" s="50"/>
      <c r="G365" s="35"/>
    </row>
    <row r="366" spans="1:7" x14ac:dyDescent="0.3">
      <c r="A366" s="35"/>
      <c r="B366" s="35"/>
      <c r="C366" s="35"/>
      <c r="D366" s="50"/>
      <c r="E366" s="50"/>
      <c r="F366" s="50"/>
      <c r="G366" s="35"/>
    </row>
    <row r="367" spans="1:7" x14ac:dyDescent="0.3">
      <c r="A367" s="35"/>
      <c r="B367" s="35"/>
      <c r="C367" s="35"/>
      <c r="D367" s="50"/>
      <c r="E367" s="50"/>
      <c r="F367" s="50"/>
      <c r="G367" s="35"/>
    </row>
    <row r="368" spans="1:7" x14ac:dyDescent="0.3">
      <c r="A368" s="35"/>
      <c r="B368" s="35"/>
      <c r="C368" s="35"/>
      <c r="D368" s="50"/>
      <c r="E368" s="50"/>
      <c r="F368" s="50"/>
      <c r="G368" s="35"/>
    </row>
    <row r="369" spans="1:7" x14ac:dyDescent="0.3">
      <c r="A369" s="35"/>
      <c r="B369" s="35"/>
      <c r="C369" s="35"/>
      <c r="D369" s="50"/>
      <c r="E369" s="50"/>
      <c r="F369" s="50"/>
      <c r="G369" s="35"/>
    </row>
    <row r="370" spans="1:7" x14ac:dyDescent="0.3">
      <c r="A370" s="35"/>
      <c r="B370" s="35"/>
      <c r="C370" s="35"/>
      <c r="D370" s="50"/>
      <c r="E370" s="50"/>
      <c r="F370" s="50"/>
      <c r="G370" s="35"/>
    </row>
    <row r="371" spans="1:7" x14ac:dyDescent="0.3">
      <c r="A371" s="35"/>
      <c r="B371" s="35"/>
      <c r="C371" s="35"/>
      <c r="D371" s="50"/>
      <c r="E371" s="50"/>
      <c r="F371" s="50"/>
      <c r="G371" s="35"/>
    </row>
    <row r="372" spans="1:7" x14ac:dyDescent="0.3">
      <c r="A372" s="35"/>
      <c r="B372" s="35"/>
      <c r="C372" s="35"/>
      <c r="D372" s="50"/>
      <c r="E372" s="50"/>
      <c r="F372" s="50"/>
      <c r="G372" s="35"/>
    </row>
    <row r="373" spans="1:7" x14ac:dyDescent="0.3">
      <c r="A373" s="35"/>
      <c r="B373" s="35"/>
      <c r="C373" s="35"/>
      <c r="D373" s="50"/>
      <c r="E373" s="50"/>
      <c r="F373" s="50"/>
      <c r="G373" s="35"/>
    </row>
    <row r="374" spans="1:7" x14ac:dyDescent="0.3">
      <c r="A374" s="35"/>
      <c r="B374" s="35"/>
      <c r="C374" s="35"/>
      <c r="D374" s="50"/>
      <c r="E374" s="50"/>
      <c r="F374" s="50"/>
      <c r="G374" s="35"/>
    </row>
    <row r="375" spans="1:7" x14ac:dyDescent="0.3">
      <c r="A375" s="35"/>
      <c r="B375" s="35"/>
      <c r="C375" s="35"/>
      <c r="D375" s="50"/>
      <c r="E375" s="50"/>
      <c r="F375" s="50"/>
      <c r="G375" s="35"/>
    </row>
    <row r="376" spans="1:7" x14ac:dyDescent="0.3">
      <c r="A376" s="35"/>
      <c r="B376" s="35"/>
      <c r="C376" s="35"/>
      <c r="D376" s="50"/>
      <c r="E376" s="50"/>
      <c r="F376" s="50"/>
      <c r="G376" s="35"/>
    </row>
    <row r="377" spans="1:7" x14ac:dyDescent="0.3">
      <c r="A377" s="35"/>
      <c r="B377" s="35"/>
      <c r="C377" s="35"/>
      <c r="D377" s="50"/>
      <c r="E377" s="50"/>
      <c r="F377" s="50"/>
      <c r="G377" s="35"/>
    </row>
    <row r="378" spans="1:7" x14ac:dyDescent="0.3">
      <c r="A378" s="35"/>
      <c r="B378" s="35"/>
      <c r="C378" s="35"/>
      <c r="D378" s="50"/>
      <c r="E378" s="50"/>
      <c r="F378" s="50"/>
      <c r="G378" s="35"/>
    </row>
    <row r="379" spans="1:7" x14ac:dyDescent="0.3">
      <c r="A379" s="35"/>
      <c r="B379" s="35"/>
      <c r="C379" s="35"/>
      <c r="D379" s="50"/>
      <c r="E379" s="50"/>
      <c r="F379" s="50"/>
      <c r="G379" s="35"/>
    </row>
    <row r="380" spans="1:7" x14ac:dyDescent="0.3">
      <c r="A380" s="35"/>
      <c r="B380" s="35"/>
      <c r="C380" s="35"/>
      <c r="D380" s="50"/>
      <c r="E380" s="50"/>
      <c r="F380" s="50"/>
      <c r="G380" s="35"/>
    </row>
    <row r="381" spans="1:7" x14ac:dyDescent="0.3">
      <c r="A381" s="35"/>
      <c r="B381" s="35"/>
      <c r="C381" s="35"/>
      <c r="D381" s="50"/>
      <c r="E381" s="50"/>
      <c r="F381" s="50"/>
      <c r="G381" s="35"/>
    </row>
    <row r="382" spans="1:7" x14ac:dyDescent="0.3">
      <c r="A382" s="35"/>
      <c r="B382" s="35"/>
      <c r="C382" s="35"/>
      <c r="D382" s="50"/>
      <c r="E382" s="50"/>
      <c r="F382" s="50"/>
      <c r="G382" s="35"/>
    </row>
    <row r="383" spans="1:7" x14ac:dyDescent="0.3">
      <c r="A383" s="35"/>
      <c r="B383" s="35"/>
      <c r="C383" s="35"/>
      <c r="D383" s="50"/>
      <c r="E383" s="50"/>
      <c r="F383" s="50"/>
      <c r="G383" s="35"/>
    </row>
    <row r="384" spans="1:7" x14ac:dyDescent="0.3">
      <c r="A384" s="35"/>
      <c r="B384" s="35"/>
      <c r="C384" s="35"/>
      <c r="D384" s="50"/>
      <c r="E384" s="50"/>
      <c r="F384" s="50"/>
      <c r="G384" s="35"/>
    </row>
    <row r="385" spans="1:7" x14ac:dyDescent="0.3">
      <c r="A385" s="35"/>
      <c r="B385" s="35"/>
      <c r="C385" s="35"/>
      <c r="D385" s="50"/>
      <c r="E385" s="50"/>
      <c r="F385" s="50"/>
      <c r="G385" s="35"/>
    </row>
    <row r="386" spans="1:7" x14ac:dyDescent="0.3">
      <c r="A386" s="35"/>
      <c r="B386" s="35"/>
      <c r="C386" s="35"/>
      <c r="D386" s="50"/>
      <c r="E386" s="50"/>
      <c r="F386" s="50"/>
      <c r="G386" s="35"/>
    </row>
    <row r="387" spans="1:7" x14ac:dyDescent="0.3">
      <c r="A387" s="35"/>
      <c r="B387" s="35"/>
      <c r="C387" s="35"/>
      <c r="D387" s="50"/>
      <c r="E387" s="50"/>
      <c r="F387" s="50"/>
      <c r="G387" s="35"/>
    </row>
    <row r="388" spans="1:7" x14ac:dyDescent="0.3">
      <c r="A388" s="35"/>
      <c r="B388" s="35"/>
      <c r="C388" s="35"/>
      <c r="D388" s="50"/>
      <c r="E388" s="50"/>
      <c r="F388" s="50"/>
      <c r="G388" s="35"/>
    </row>
    <row r="389" spans="1:7" x14ac:dyDescent="0.3">
      <c r="A389" s="35"/>
      <c r="B389" s="35"/>
      <c r="C389" s="35"/>
      <c r="D389" s="50"/>
      <c r="E389" s="50"/>
      <c r="F389" s="50"/>
      <c r="G389" s="35"/>
    </row>
    <row r="390" spans="1:7" x14ac:dyDescent="0.3">
      <c r="A390" s="35"/>
      <c r="B390" s="35"/>
      <c r="C390" s="35"/>
      <c r="D390" s="50"/>
      <c r="E390" s="50"/>
      <c r="F390" s="50"/>
      <c r="G390" s="35"/>
    </row>
    <row r="391" spans="1:7" x14ac:dyDescent="0.3">
      <c r="A391" s="35"/>
      <c r="B391" s="35"/>
      <c r="C391" s="35"/>
      <c r="D391" s="50"/>
      <c r="E391" s="50"/>
      <c r="F391" s="50"/>
      <c r="G391" s="35"/>
    </row>
    <row r="392" spans="1:7" x14ac:dyDescent="0.3">
      <c r="A392" s="35"/>
      <c r="B392" s="35"/>
      <c r="C392" s="35"/>
      <c r="D392" s="50"/>
      <c r="E392" s="50"/>
      <c r="F392" s="50"/>
      <c r="G392" s="35"/>
    </row>
    <row r="393" spans="1:7" x14ac:dyDescent="0.3">
      <c r="A393" s="35"/>
      <c r="B393" s="35"/>
      <c r="C393" s="35"/>
      <c r="D393" s="50"/>
      <c r="E393" s="50"/>
      <c r="F393" s="50"/>
      <c r="G393" s="35"/>
    </row>
    <row r="394" spans="1:7" x14ac:dyDescent="0.3">
      <c r="A394" s="35"/>
      <c r="B394" s="35"/>
      <c r="C394" s="35"/>
      <c r="D394" s="50"/>
      <c r="E394" s="50"/>
      <c r="F394" s="50"/>
      <c r="G394" s="35"/>
    </row>
    <row r="395" spans="1:7" x14ac:dyDescent="0.3">
      <c r="A395" s="35"/>
      <c r="B395" s="35"/>
      <c r="C395" s="35"/>
      <c r="D395" s="50"/>
      <c r="E395" s="50"/>
      <c r="F395" s="50"/>
      <c r="G395" s="35"/>
    </row>
    <row r="396" spans="1:7" x14ac:dyDescent="0.3">
      <c r="A396" s="35"/>
      <c r="B396" s="35"/>
      <c r="C396" s="35"/>
      <c r="D396" s="50"/>
      <c r="E396" s="50"/>
      <c r="F396" s="50"/>
      <c r="G396" s="35"/>
    </row>
    <row r="397" spans="1:7" x14ac:dyDescent="0.3">
      <c r="A397" s="35"/>
      <c r="B397" s="35"/>
      <c r="C397" s="35"/>
      <c r="D397" s="50"/>
      <c r="E397" s="50"/>
      <c r="F397" s="50"/>
      <c r="G397" s="35"/>
    </row>
    <row r="398" spans="1:7" x14ac:dyDescent="0.3">
      <c r="A398" s="35"/>
      <c r="B398" s="35"/>
      <c r="C398" s="35"/>
      <c r="D398" s="50"/>
      <c r="E398" s="50"/>
      <c r="F398" s="50"/>
      <c r="G398" s="35"/>
    </row>
    <row r="399" spans="1:7" x14ac:dyDescent="0.3">
      <c r="A399" s="35"/>
      <c r="B399" s="35"/>
      <c r="C399" s="35"/>
      <c r="D399" s="50"/>
      <c r="E399" s="50"/>
      <c r="F399" s="50"/>
      <c r="G399" s="35"/>
    </row>
    <row r="400" spans="1:7" x14ac:dyDescent="0.3">
      <c r="A400" s="35"/>
      <c r="B400" s="35"/>
      <c r="C400" s="35"/>
      <c r="D400" s="50"/>
      <c r="E400" s="50"/>
      <c r="F400" s="50"/>
      <c r="G400" s="35"/>
    </row>
    <row r="401" spans="1:7" x14ac:dyDescent="0.3">
      <c r="A401" s="35"/>
      <c r="B401" s="35"/>
      <c r="C401" s="35"/>
      <c r="D401" s="50"/>
      <c r="E401" s="50"/>
      <c r="F401" s="50"/>
      <c r="G401" s="35"/>
    </row>
    <row r="402" spans="1:7" x14ac:dyDescent="0.3">
      <c r="A402" s="35"/>
      <c r="B402" s="35"/>
      <c r="C402" s="35"/>
      <c r="D402" s="50"/>
      <c r="E402" s="50"/>
      <c r="F402" s="50"/>
      <c r="G402" s="35"/>
    </row>
    <row r="403" spans="1:7" x14ac:dyDescent="0.3">
      <c r="A403" s="35"/>
      <c r="B403" s="35"/>
      <c r="C403" s="35"/>
      <c r="D403" s="50"/>
      <c r="E403" s="50"/>
      <c r="F403" s="50"/>
      <c r="G403" s="35"/>
    </row>
    <row r="404" spans="1:7" x14ac:dyDescent="0.3">
      <c r="A404" s="35"/>
      <c r="B404" s="35"/>
      <c r="C404" s="35"/>
      <c r="D404" s="50"/>
      <c r="E404" s="50"/>
      <c r="F404" s="50"/>
      <c r="G404" s="35"/>
    </row>
    <row r="405" spans="1:7" x14ac:dyDescent="0.3">
      <c r="A405" s="35"/>
      <c r="B405" s="35"/>
      <c r="C405" s="35"/>
      <c r="D405" s="50"/>
      <c r="E405" s="50"/>
      <c r="F405" s="50"/>
      <c r="G405" s="35"/>
    </row>
    <row r="406" spans="1:7" x14ac:dyDescent="0.3">
      <c r="A406" s="35"/>
      <c r="B406" s="35"/>
      <c r="C406" s="35"/>
      <c r="D406" s="50"/>
      <c r="E406" s="50"/>
      <c r="F406" s="50"/>
      <c r="G406" s="35"/>
    </row>
    <row r="407" spans="1:7" x14ac:dyDescent="0.3">
      <c r="A407" s="35"/>
      <c r="B407" s="35"/>
      <c r="C407" s="35"/>
      <c r="D407" s="50"/>
      <c r="E407" s="50"/>
      <c r="F407" s="50"/>
      <c r="G407" s="35"/>
    </row>
    <row r="408" spans="1:7" x14ac:dyDescent="0.3">
      <c r="A408" s="35"/>
      <c r="B408" s="35"/>
      <c r="C408" s="35"/>
      <c r="D408" s="50"/>
      <c r="E408" s="50"/>
      <c r="F408" s="50"/>
      <c r="G408" s="35"/>
    </row>
    <row r="409" spans="1:7" x14ac:dyDescent="0.3">
      <c r="A409" s="35"/>
      <c r="B409" s="35"/>
      <c r="C409" s="35"/>
      <c r="D409" s="50"/>
      <c r="E409" s="50"/>
      <c r="F409" s="50"/>
      <c r="G409" s="35"/>
    </row>
    <row r="410" spans="1:7" x14ac:dyDescent="0.3">
      <c r="A410" s="35"/>
      <c r="B410" s="35"/>
      <c r="C410" s="35"/>
      <c r="D410" s="50"/>
      <c r="E410" s="50"/>
      <c r="F410" s="50"/>
      <c r="G410" s="35"/>
    </row>
    <row r="411" spans="1:7" x14ac:dyDescent="0.3">
      <c r="A411" s="35"/>
      <c r="B411" s="35"/>
      <c r="C411" s="35"/>
      <c r="D411" s="50"/>
      <c r="E411" s="50"/>
      <c r="F411" s="50"/>
      <c r="G411" s="35"/>
    </row>
    <row r="412" spans="1:7" x14ac:dyDescent="0.3">
      <c r="A412" s="35"/>
      <c r="B412" s="35"/>
      <c r="C412" s="35"/>
      <c r="D412" s="50"/>
      <c r="E412" s="50"/>
      <c r="F412" s="50"/>
      <c r="G412" s="35"/>
    </row>
    <row r="413" spans="1:7" x14ac:dyDescent="0.3">
      <c r="A413" s="35"/>
      <c r="B413" s="35"/>
      <c r="C413" s="35"/>
      <c r="D413" s="50"/>
      <c r="E413" s="50"/>
      <c r="F413" s="50"/>
      <c r="G413" s="35"/>
    </row>
    <row r="414" spans="1:7" x14ac:dyDescent="0.3">
      <c r="A414" s="35"/>
      <c r="B414" s="35"/>
      <c r="C414" s="35"/>
      <c r="D414" s="50"/>
      <c r="E414" s="50"/>
      <c r="F414" s="50"/>
      <c r="G414" s="35"/>
    </row>
    <row r="415" spans="1:7" x14ac:dyDescent="0.3">
      <c r="A415" s="35"/>
      <c r="B415" s="35"/>
      <c r="C415" s="35"/>
      <c r="D415" s="50"/>
      <c r="E415" s="50"/>
      <c r="F415" s="50"/>
      <c r="G415" s="35"/>
    </row>
    <row r="416" spans="1:7" x14ac:dyDescent="0.3">
      <c r="A416" s="35"/>
      <c r="B416" s="35"/>
      <c r="C416" s="35"/>
      <c r="D416" s="50"/>
      <c r="E416" s="50"/>
      <c r="F416" s="50"/>
      <c r="G416" s="35"/>
    </row>
    <row r="417" spans="1:7" x14ac:dyDescent="0.3">
      <c r="A417" s="35"/>
      <c r="B417" s="35"/>
      <c r="C417" s="35"/>
      <c r="D417" s="50"/>
      <c r="E417" s="50"/>
      <c r="F417" s="50"/>
      <c r="G417" s="35"/>
    </row>
    <row r="418" spans="1:7" x14ac:dyDescent="0.3">
      <c r="A418" s="35"/>
      <c r="B418" s="35"/>
      <c r="C418" s="35"/>
      <c r="D418" s="50"/>
      <c r="E418" s="50"/>
      <c r="F418" s="50"/>
      <c r="G418" s="35"/>
    </row>
    <row r="419" spans="1:7" x14ac:dyDescent="0.3">
      <c r="A419" s="35"/>
      <c r="B419" s="35"/>
      <c r="C419" s="35"/>
      <c r="D419" s="50"/>
      <c r="E419" s="50"/>
      <c r="F419" s="50"/>
      <c r="G419" s="35"/>
    </row>
    <row r="420" spans="1:7" x14ac:dyDescent="0.3">
      <c r="A420" s="35"/>
      <c r="B420" s="35"/>
      <c r="C420" s="35"/>
      <c r="D420" s="50"/>
      <c r="E420" s="50"/>
      <c r="F420" s="50"/>
      <c r="G420" s="35"/>
    </row>
    <row r="421" spans="1:7" x14ac:dyDescent="0.3">
      <c r="A421" s="35"/>
      <c r="B421" s="35"/>
      <c r="C421" s="35"/>
      <c r="D421" s="50"/>
      <c r="E421" s="50"/>
      <c r="F421" s="50"/>
      <c r="G421" s="35"/>
    </row>
    <row r="422" spans="1:7" x14ac:dyDescent="0.3">
      <c r="A422" s="35"/>
      <c r="B422" s="35"/>
      <c r="C422" s="35"/>
      <c r="D422" s="50"/>
      <c r="E422" s="50"/>
      <c r="F422" s="50"/>
      <c r="G422" s="35"/>
    </row>
    <row r="423" spans="1:7" x14ac:dyDescent="0.3">
      <c r="A423" s="35"/>
      <c r="B423" s="35"/>
      <c r="C423" s="35"/>
      <c r="D423" s="50"/>
      <c r="E423" s="50"/>
      <c r="F423" s="50"/>
      <c r="G423" s="35"/>
    </row>
    <row r="424" spans="1:7" x14ac:dyDescent="0.3">
      <c r="A424" s="35"/>
      <c r="B424" s="35"/>
      <c r="C424" s="35"/>
      <c r="D424" s="50"/>
      <c r="E424" s="50"/>
      <c r="F424" s="50"/>
      <c r="G424" s="35"/>
    </row>
    <row r="425" spans="1:7" x14ac:dyDescent="0.3">
      <c r="A425" s="35"/>
      <c r="B425" s="35"/>
      <c r="C425" s="35"/>
      <c r="D425" s="50"/>
      <c r="E425" s="50"/>
      <c r="F425" s="50"/>
      <c r="G425" s="35"/>
    </row>
    <row r="426" spans="1:7" x14ac:dyDescent="0.3">
      <c r="A426" s="35"/>
      <c r="B426" s="35"/>
      <c r="C426" s="35"/>
      <c r="D426" s="50"/>
      <c r="E426" s="50"/>
      <c r="F426" s="50"/>
      <c r="G426" s="35"/>
    </row>
    <row r="427" spans="1:7" x14ac:dyDescent="0.3">
      <c r="A427" s="35"/>
      <c r="B427" s="35"/>
      <c r="C427" s="35"/>
      <c r="D427" s="50"/>
      <c r="E427" s="50"/>
      <c r="F427" s="50"/>
      <c r="G427" s="35"/>
    </row>
    <row r="428" spans="1:7" x14ac:dyDescent="0.3">
      <c r="A428" s="35"/>
      <c r="B428" s="35"/>
      <c r="C428" s="35"/>
      <c r="D428" s="50"/>
      <c r="E428" s="50"/>
      <c r="F428" s="50"/>
      <c r="G428" s="35"/>
    </row>
    <row r="429" spans="1:7" x14ac:dyDescent="0.3">
      <c r="A429" s="35"/>
      <c r="B429" s="35"/>
      <c r="C429" s="35"/>
      <c r="D429" s="50"/>
      <c r="E429" s="50"/>
      <c r="F429" s="50"/>
      <c r="G429" s="35"/>
    </row>
    <row r="430" spans="1:7" x14ac:dyDescent="0.3">
      <c r="A430" s="35"/>
      <c r="B430" s="35"/>
      <c r="C430" s="35"/>
      <c r="D430" s="50"/>
      <c r="E430" s="50"/>
      <c r="F430" s="50"/>
      <c r="G430" s="35"/>
    </row>
    <row r="431" spans="1:7" x14ac:dyDescent="0.3">
      <c r="A431" s="35"/>
      <c r="B431" s="35"/>
      <c r="C431" s="35"/>
      <c r="D431" s="50"/>
      <c r="E431" s="50"/>
      <c r="F431" s="50"/>
      <c r="G431" s="35"/>
    </row>
    <row r="432" spans="1:7" x14ac:dyDescent="0.3">
      <c r="A432" s="35"/>
      <c r="B432" s="35"/>
      <c r="C432" s="35"/>
      <c r="D432" s="50"/>
      <c r="E432" s="50"/>
      <c r="F432" s="50"/>
      <c r="G432" s="35"/>
    </row>
    <row r="433" spans="1:7" x14ac:dyDescent="0.3">
      <c r="A433" s="35"/>
      <c r="B433" s="35"/>
      <c r="C433" s="35"/>
      <c r="D433" s="50"/>
      <c r="E433" s="50"/>
      <c r="F433" s="50"/>
      <c r="G433" s="35"/>
    </row>
    <row r="434" spans="1:7" x14ac:dyDescent="0.3">
      <c r="A434" s="35"/>
      <c r="B434" s="35"/>
      <c r="C434" s="35"/>
      <c r="D434" s="50"/>
      <c r="E434" s="50"/>
      <c r="F434" s="50"/>
      <c r="G434" s="35"/>
    </row>
    <row r="435" spans="1:7" x14ac:dyDescent="0.3">
      <c r="A435" s="35"/>
      <c r="B435" s="35"/>
      <c r="C435" s="35"/>
      <c r="D435" s="50"/>
      <c r="E435" s="50"/>
      <c r="F435" s="50"/>
      <c r="G435" s="35"/>
    </row>
    <row r="436" spans="1:7" x14ac:dyDescent="0.3">
      <c r="A436" s="35"/>
      <c r="B436" s="35"/>
      <c r="C436" s="35"/>
      <c r="D436" s="50"/>
      <c r="E436" s="50"/>
      <c r="F436" s="50"/>
      <c r="G436" s="35"/>
    </row>
    <row r="437" spans="1:7" x14ac:dyDescent="0.3">
      <c r="A437" s="35"/>
      <c r="B437" s="35"/>
      <c r="C437" s="35"/>
      <c r="D437" s="50"/>
      <c r="E437" s="50"/>
      <c r="F437" s="50"/>
      <c r="G437" s="35"/>
    </row>
    <row r="438" spans="1:7" x14ac:dyDescent="0.3">
      <c r="A438" s="35"/>
      <c r="B438" s="35"/>
      <c r="C438" s="35"/>
      <c r="D438" s="50"/>
      <c r="E438" s="50"/>
      <c r="F438" s="50"/>
      <c r="G438" s="35"/>
    </row>
    <row r="439" spans="1:7" x14ac:dyDescent="0.3">
      <c r="A439" s="35"/>
      <c r="B439" s="35"/>
      <c r="C439" s="35"/>
      <c r="D439" s="50"/>
      <c r="E439" s="50"/>
      <c r="F439" s="50"/>
      <c r="G439" s="35"/>
    </row>
    <row r="440" spans="1:7" x14ac:dyDescent="0.3">
      <c r="A440" s="35"/>
      <c r="B440" s="35"/>
      <c r="C440" s="35"/>
      <c r="D440" s="50"/>
      <c r="E440" s="50"/>
      <c r="F440" s="50"/>
      <c r="G440" s="35"/>
    </row>
    <row r="441" spans="1:7" x14ac:dyDescent="0.3">
      <c r="A441" s="35"/>
      <c r="B441" s="35"/>
      <c r="C441" s="35"/>
      <c r="D441" s="50"/>
      <c r="E441" s="50"/>
      <c r="F441" s="50"/>
      <c r="G441" s="35"/>
    </row>
    <row r="442" spans="1:7" x14ac:dyDescent="0.3">
      <c r="A442" s="35"/>
      <c r="B442" s="35"/>
      <c r="C442" s="35"/>
      <c r="D442" s="50"/>
      <c r="E442" s="50"/>
      <c r="F442" s="50"/>
      <c r="G442" s="35"/>
    </row>
    <row r="443" spans="1:7" x14ac:dyDescent="0.3">
      <c r="A443" s="35"/>
      <c r="B443" s="35"/>
      <c r="C443" s="35"/>
      <c r="D443" s="50"/>
      <c r="E443" s="50"/>
      <c r="F443" s="50"/>
      <c r="G443" s="35"/>
    </row>
    <row r="444" spans="1:7" x14ac:dyDescent="0.3">
      <c r="A444" s="35"/>
      <c r="B444" s="35"/>
      <c r="C444" s="35"/>
      <c r="D444" s="50"/>
      <c r="E444" s="50"/>
      <c r="F444" s="50"/>
      <c r="G444" s="35"/>
    </row>
    <row r="445" spans="1:7" x14ac:dyDescent="0.3">
      <c r="A445" s="35"/>
      <c r="B445" s="35"/>
      <c r="C445" s="35"/>
      <c r="D445" s="50"/>
      <c r="E445" s="50"/>
      <c r="F445" s="50"/>
      <c r="G445" s="35"/>
    </row>
    <row r="446" spans="1:7" x14ac:dyDescent="0.3">
      <c r="A446" s="35"/>
      <c r="B446" s="35"/>
      <c r="C446" s="35"/>
      <c r="D446" s="50"/>
      <c r="E446" s="50"/>
      <c r="F446" s="50"/>
      <c r="G446" s="35"/>
    </row>
    <row r="447" spans="1:7" x14ac:dyDescent="0.3">
      <c r="A447" s="35"/>
      <c r="B447" s="35"/>
      <c r="C447" s="35"/>
      <c r="D447" s="50"/>
      <c r="E447" s="50"/>
      <c r="F447" s="50"/>
      <c r="G447" s="35"/>
    </row>
    <row r="448" spans="1:7" x14ac:dyDescent="0.3">
      <c r="A448" s="35"/>
      <c r="B448" s="35"/>
      <c r="C448" s="35"/>
      <c r="D448" s="50"/>
      <c r="E448" s="50"/>
      <c r="F448" s="50"/>
      <c r="G448" s="35"/>
    </row>
    <row r="449" spans="1:7" x14ac:dyDescent="0.3">
      <c r="A449" s="35"/>
      <c r="B449" s="35"/>
      <c r="C449" s="35"/>
      <c r="D449" s="50"/>
      <c r="E449" s="50"/>
      <c r="F449" s="50"/>
      <c r="G449" s="35"/>
    </row>
    <row r="450" spans="1:7" x14ac:dyDescent="0.3">
      <c r="A450" s="35"/>
      <c r="B450" s="35"/>
      <c r="C450" s="35"/>
      <c r="D450" s="50"/>
      <c r="E450" s="50"/>
      <c r="F450" s="50"/>
      <c r="G450" s="35"/>
    </row>
    <row r="451" spans="1:7" x14ac:dyDescent="0.3">
      <c r="A451" s="35"/>
      <c r="B451" s="35"/>
      <c r="C451" s="35"/>
      <c r="D451" s="50"/>
      <c r="E451" s="50"/>
      <c r="F451" s="50"/>
      <c r="G451" s="35"/>
    </row>
    <row r="452" spans="1:7" x14ac:dyDescent="0.3">
      <c r="A452" s="35"/>
      <c r="B452" s="35"/>
      <c r="C452" s="35"/>
      <c r="D452" s="50"/>
      <c r="E452" s="50"/>
      <c r="F452" s="50"/>
      <c r="G452" s="35"/>
    </row>
    <row r="453" spans="1:7" x14ac:dyDescent="0.3">
      <c r="A453" s="35"/>
      <c r="B453" s="35"/>
      <c r="C453" s="35"/>
      <c r="D453" s="50"/>
      <c r="E453" s="50"/>
      <c r="F453" s="50"/>
      <c r="G453" s="35"/>
    </row>
    <row r="454" spans="1:7" x14ac:dyDescent="0.3">
      <c r="A454" s="35"/>
      <c r="B454" s="35"/>
      <c r="C454" s="35"/>
      <c r="D454" s="50"/>
      <c r="E454" s="50"/>
      <c r="F454" s="50"/>
      <c r="G454" s="35"/>
    </row>
    <row r="455" spans="1:7" x14ac:dyDescent="0.3">
      <c r="A455" s="35"/>
      <c r="B455" s="35"/>
      <c r="C455" s="35"/>
      <c r="D455" s="50"/>
      <c r="E455" s="50"/>
      <c r="F455" s="50"/>
      <c r="G455" s="35"/>
    </row>
    <row r="456" spans="1:7" x14ac:dyDescent="0.3">
      <c r="A456" s="35"/>
      <c r="B456" s="35"/>
      <c r="C456" s="35"/>
      <c r="D456" s="50"/>
      <c r="E456" s="50"/>
      <c r="F456" s="50"/>
      <c r="G456" s="35"/>
    </row>
    <row r="457" spans="1:7" x14ac:dyDescent="0.3">
      <c r="A457" s="35"/>
      <c r="B457" s="35"/>
      <c r="C457" s="35"/>
      <c r="D457" s="50"/>
      <c r="E457" s="50"/>
      <c r="F457" s="50"/>
      <c r="G457" s="35"/>
    </row>
    <row r="458" spans="1:7" x14ac:dyDescent="0.3">
      <c r="A458" s="35"/>
      <c r="B458" s="35"/>
      <c r="C458" s="35"/>
      <c r="D458" s="50"/>
      <c r="E458" s="50"/>
      <c r="F458" s="50"/>
      <c r="G458" s="35"/>
    </row>
    <row r="459" spans="1:7" x14ac:dyDescent="0.3">
      <c r="A459" s="35"/>
      <c r="B459" s="35"/>
      <c r="C459" s="35"/>
      <c r="D459" s="50"/>
      <c r="E459" s="50"/>
      <c r="F459" s="50"/>
      <c r="G459" s="35"/>
    </row>
    <row r="460" spans="1:7" x14ac:dyDescent="0.3">
      <c r="A460" s="35"/>
      <c r="B460" s="35"/>
      <c r="C460" s="35"/>
      <c r="D460" s="50"/>
      <c r="E460" s="50"/>
      <c r="F460" s="50"/>
      <c r="G460" s="35"/>
    </row>
    <row r="461" spans="1:7" x14ac:dyDescent="0.3">
      <c r="A461" s="35"/>
      <c r="B461" s="35"/>
      <c r="C461" s="35"/>
      <c r="D461" s="50"/>
      <c r="E461" s="50"/>
      <c r="F461" s="50"/>
      <c r="G461" s="35"/>
    </row>
    <row r="462" spans="1:7" x14ac:dyDescent="0.3">
      <c r="A462" s="35"/>
      <c r="B462" s="35"/>
      <c r="C462" s="35"/>
      <c r="D462" s="50"/>
      <c r="E462" s="50"/>
      <c r="F462" s="50"/>
      <c r="G462" s="35"/>
    </row>
    <row r="463" spans="1:7" x14ac:dyDescent="0.3">
      <c r="A463" s="35"/>
      <c r="B463" s="35"/>
      <c r="C463" s="35"/>
      <c r="D463" s="50"/>
      <c r="E463" s="50"/>
      <c r="F463" s="50"/>
      <c r="G463" s="35"/>
    </row>
    <row r="464" spans="1:7" x14ac:dyDescent="0.3">
      <c r="A464" s="35"/>
      <c r="B464" s="35"/>
      <c r="C464" s="35"/>
      <c r="D464" s="50"/>
      <c r="E464" s="50"/>
      <c r="F464" s="50"/>
      <c r="G464" s="35"/>
    </row>
    <row r="465" spans="1:7" x14ac:dyDescent="0.3">
      <c r="A465" s="35"/>
      <c r="B465" s="35"/>
      <c r="C465" s="35"/>
      <c r="D465" s="50"/>
      <c r="E465" s="50"/>
      <c r="F465" s="50"/>
      <c r="G465" s="35"/>
    </row>
    <row r="466" spans="1:7" x14ac:dyDescent="0.3">
      <c r="A466" s="35"/>
      <c r="B466" s="35"/>
      <c r="C466" s="35"/>
      <c r="D466" s="50"/>
      <c r="E466" s="50"/>
      <c r="F466" s="50"/>
      <c r="G466" s="35"/>
    </row>
    <row r="467" spans="1:7" x14ac:dyDescent="0.3">
      <c r="A467" s="35"/>
      <c r="B467" s="35"/>
      <c r="C467" s="35"/>
      <c r="D467" s="50"/>
      <c r="E467" s="50"/>
      <c r="F467" s="50"/>
      <c r="G467" s="35"/>
    </row>
    <row r="468" spans="1:7" x14ac:dyDescent="0.3">
      <c r="A468" s="35"/>
      <c r="B468" s="35"/>
      <c r="C468" s="35"/>
      <c r="D468" s="50"/>
      <c r="E468" s="50"/>
      <c r="F468" s="50"/>
      <c r="G468" s="35"/>
    </row>
    <row r="469" spans="1:7" x14ac:dyDescent="0.3">
      <c r="A469" s="35"/>
      <c r="B469" s="35"/>
      <c r="C469" s="35"/>
      <c r="D469" s="50"/>
      <c r="E469" s="50"/>
      <c r="F469" s="50"/>
      <c r="G469" s="35"/>
    </row>
    <row r="470" spans="1:7" x14ac:dyDescent="0.3">
      <c r="A470" s="35"/>
      <c r="B470" s="35"/>
      <c r="C470" s="35"/>
      <c r="D470" s="50"/>
      <c r="E470" s="50"/>
      <c r="F470" s="50"/>
      <c r="G470" s="35"/>
    </row>
    <row r="471" spans="1:7" x14ac:dyDescent="0.3">
      <c r="A471" s="35"/>
      <c r="B471" s="35"/>
      <c r="C471" s="35"/>
      <c r="D471" s="50"/>
      <c r="E471" s="50"/>
      <c r="F471" s="50"/>
      <c r="G471" s="35"/>
    </row>
    <row r="472" spans="1:7" x14ac:dyDescent="0.3">
      <c r="A472" s="35"/>
      <c r="B472" s="35"/>
      <c r="C472" s="35"/>
      <c r="D472" s="50"/>
      <c r="E472" s="50"/>
      <c r="F472" s="50"/>
      <c r="G472" s="35"/>
    </row>
    <row r="473" spans="1:7" x14ac:dyDescent="0.3">
      <c r="A473" s="35"/>
      <c r="B473" s="35"/>
      <c r="C473" s="35"/>
      <c r="D473" s="50"/>
      <c r="E473" s="50"/>
      <c r="F473" s="50"/>
      <c r="G473" s="35"/>
    </row>
    <row r="474" spans="1:7" x14ac:dyDescent="0.3">
      <c r="A474" s="35"/>
      <c r="B474" s="35"/>
      <c r="C474" s="35"/>
      <c r="D474" s="50"/>
      <c r="E474" s="50"/>
      <c r="F474" s="50"/>
      <c r="G474" s="35"/>
    </row>
    <row r="475" spans="1:7" x14ac:dyDescent="0.3">
      <c r="A475" s="35"/>
      <c r="B475" s="35"/>
      <c r="C475" s="35"/>
      <c r="D475" s="50"/>
      <c r="E475" s="50"/>
      <c r="F475" s="50"/>
      <c r="G475" s="35"/>
    </row>
    <row r="476" spans="1:7" x14ac:dyDescent="0.3">
      <c r="A476" s="35"/>
      <c r="B476" s="35"/>
      <c r="C476" s="35"/>
      <c r="D476" s="50"/>
      <c r="E476" s="50"/>
      <c r="F476" s="50"/>
      <c r="G476" s="35"/>
    </row>
    <row r="477" spans="1:7" x14ac:dyDescent="0.3">
      <c r="A477" s="35"/>
      <c r="B477" s="35"/>
      <c r="C477" s="35"/>
      <c r="D477" s="50"/>
      <c r="E477" s="50"/>
      <c r="F477" s="50"/>
      <c r="G477" s="35"/>
    </row>
    <row r="478" spans="1:7" x14ac:dyDescent="0.3">
      <c r="A478" s="35"/>
      <c r="B478" s="35"/>
      <c r="C478" s="35"/>
      <c r="D478" s="50"/>
      <c r="E478" s="50"/>
      <c r="F478" s="50"/>
      <c r="G478" s="35"/>
    </row>
    <row r="479" spans="1:7" x14ac:dyDescent="0.3">
      <c r="A479" s="35"/>
      <c r="B479" s="35"/>
      <c r="C479" s="35"/>
      <c r="D479" s="50"/>
      <c r="E479" s="50"/>
      <c r="F479" s="50"/>
      <c r="G479" s="35"/>
    </row>
    <row r="480" spans="1:7" x14ac:dyDescent="0.3">
      <c r="A480" s="35"/>
      <c r="B480" s="35"/>
      <c r="C480" s="35"/>
      <c r="D480" s="50"/>
      <c r="E480" s="50"/>
      <c r="F480" s="50"/>
      <c r="G480" s="35"/>
    </row>
    <row r="481" spans="1:7" x14ac:dyDescent="0.3">
      <c r="A481" s="35"/>
      <c r="B481" s="35"/>
      <c r="C481" s="35"/>
      <c r="D481" s="50"/>
      <c r="E481" s="50"/>
      <c r="F481" s="50"/>
      <c r="G481" s="35"/>
    </row>
    <row r="482" spans="1:7" x14ac:dyDescent="0.3">
      <c r="A482" s="35"/>
      <c r="B482" s="35"/>
      <c r="C482" s="35"/>
      <c r="D482" s="50"/>
      <c r="E482" s="50"/>
      <c r="F482" s="50"/>
      <c r="G482" s="35"/>
    </row>
    <row r="483" spans="1:7" x14ac:dyDescent="0.3">
      <c r="A483" s="35"/>
      <c r="B483" s="35"/>
      <c r="C483" s="35"/>
      <c r="D483" s="50"/>
      <c r="E483" s="50"/>
      <c r="F483" s="50"/>
      <c r="G483" s="35"/>
    </row>
    <row r="484" spans="1:7" x14ac:dyDescent="0.3">
      <c r="A484" s="35"/>
      <c r="B484" s="35"/>
      <c r="C484" s="35"/>
      <c r="D484" s="50"/>
      <c r="E484" s="50"/>
      <c r="F484" s="50"/>
      <c r="G484" s="35"/>
    </row>
    <row r="485" spans="1:7" x14ac:dyDescent="0.3">
      <c r="A485" s="35"/>
      <c r="B485" s="35"/>
      <c r="C485" s="35"/>
      <c r="D485" s="50"/>
      <c r="E485" s="50"/>
      <c r="F485" s="50"/>
      <c r="G485" s="35"/>
    </row>
    <row r="486" spans="1:7" x14ac:dyDescent="0.3">
      <c r="A486" s="35"/>
      <c r="B486" s="35"/>
      <c r="C486" s="35"/>
      <c r="D486" s="50"/>
      <c r="E486" s="50"/>
      <c r="F486" s="50"/>
      <c r="G486" s="35"/>
    </row>
    <row r="487" spans="1:7" x14ac:dyDescent="0.3">
      <c r="A487" s="35"/>
      <c r="B487" s="35"/>
      <c r="C487" s="35"/>
      <c r="D487" s="50"/>
      <c r="E487" s="50"/>
      <c r="F487" s="50"/>
      <c r="G487" s="35"/>
    </row>
    <row r="488" spans="1:7" x14ac:dyDescent="0.3">
      <c r="A488" s="35"/>
      <c r="B488" s="35"/>
      <c r="C488" s="35"/>
      <c r="D488" s="50"/>
      <c r="E488" s="50"/>
      <c r="F488" s="50"/>
      <c r="G488" s="35"/>
    </row>
    <row r="489" spans="1:7" x14ac:dyDescent="0.3">
      <c r="A489" s="35"/>
      <c r="B489" s="35"/>
      <c r="C489" s="35"/>
      <c r="D489" s="50"/>
      <c r="E489" s="50"/>
      <c r="F489" s="50"/>
      <c r="G489" s="35"/>
    </row>
    <row r="490" spans="1:7" x14ac:dyDescent="0.3">
      <c r="A490" s="35"/>
      <c r="B490" s="35"/>
      <c r="C490" s="35"/>
      <c r="D490" s="50"/>
      <c r="E490" s="50"/>
      <c r="F490" s="50"/>
      <c r="G490" s="35"/>
    </row>
    <row r="491" spans="1:7" x14ac:dyDescent="0.3">
      <c r="A491" s="35"/>
      <c r="B491" s="35"/>
      <c r="C491" s="35"/>
      <c r="D491" s="50"/>
      <c r="E491" s="50"/>
      <c r="F491" s="50"/>
      <c r="G491" s="35"/>
    </row>
    <row r="492" spans="1:7" x14ac:dyDescent="0.3">
      <c r="A492" s="35"/>
      <c r="B492" s="35"/>
      <c r="C492" s="35"/>
      <c r="D492" s="50"/>
      <c r="E492" s="50"/>
      <c r="F492" s="50"/>
      <c r="G492" s="35"/>
    </row>
    <row r="493" spans="1:7" x14ac:dyDescent="0.3">
      <c r="A493" s="35"/>
      <c r="B493" s="35"/>
      <c r="C493" s="35"/>
      <c r="D493" s="50"/>
      <c r="E493" s="50"/>
      <c r="F493" s="50"/>
      <c r="G493" s="35"/>
    </row>
    <row r="494" spans="1:7" x14ac:dyDescent="0.3">
      <c r="A494" s="35"/>
      <c r="B494" s="35"/>
      <c r="C494" s="35"/>
      <c r="D494" s="50"/>
      <c r="E494" s="50"/>
      <c r="F494" s="50"/>
      <c r="G494" s="35"/>
    </row>
    <row r="495" spans="1:7" x14ac:dyDescent="0.3">
      <c r="A495" s="35"/>
      <c r="B495" s="35"/>
      <c r="C495" s="35"/>
      <c r="D495" s="50"/>
      <c r="E495" s="50"/>
      <c r="F495" s="50"/>
      <c r="G495" s="35"/>
    </row>
    <row r="496" spans="1:7" x14ac:dyDescent="0.3">
      <c r="A496" s="35"/>
      <c r="B496" s="35"/>
      <c r="C496" s="35"/>
      <c r="D496" s="50"/>
      <c r="E496" s="50"/>
      <c r="F496" s="50"/>
      <c r="G496" s="35"/>
    </row>
    <row r="497" spans="1:7" x14ac:dyDescent="0.3">
      <c r="A497" s="35"/>
      <c r="B497" s="35"/>
      <c r="C497" s="35"/>
      <c r="D497" s="50"/>
      <c r="E497" s="50"/>
      <c r="F497" s="50"/>
      <c r="G497" s="35"/>
    </row>
    <row r="498" spans="1:7" x14ac:dyDescent="0.3">
      <c r="A498" s="35"/>
      <c r="B498" s="35"/>
      <c r="C498" s="35"/>
      <c r="D498" s="50"/>
      <c r="E498" s="50"/>
      <c r="F498" s="50"/>
      <c r="G498" s="35"/>
    </row>
    <row r="499" spans="1:7" x14ac:dyDescent="0.3">
      <c r="A499" s="35"/>
      <c r="B499" s="35"/>
      <c r="C499" s="35"/>
      <c r="D499" s="50"/>
      <c r="E499" s="50"/>
      <c r="F499" s="50"/>
      <c r="G499" s="35"/>
    </row>
    <row r="500" spans="1:7" x14ac:dyDescent="0.3">
      <c r="A500" s="35"/>
      <c r="B500" s="35"/>
      <c r="C500" s="35"/>
      <c r="D500" s="50"/>
      <c r="E500" s="50"/>
      <c r="F500" s="50"/>
      <c r="G500" s="35"/>
    </row>
    <row r="501" spans="1:7" x14ac:dyDescent="0.3">
      <c r="A501" s="35"/>
      <c r="B501" s="35"/>
      <c r="C501" s="35"/>
      <c r="D501" s="50"/>
      <c r="E501" s="50"/>
      <c r="F501" s="50"/>
      <c r="G501" s="35"/>
    </row>
    <row r="502" spans="1:7" x14ac:dyDescent="0.3">
      <c r="A502" s="35"/>
      <c r="B502" s="35"/>
      <c r="C502" s="35"/>
      <c r="D502" s="50"/>
      <c r="E502" s="50"/>
      <c r="F502" s="50"/>
      <c r="G502" s="35"/>
    </row>
    <row r="503" spans="1:7" x14ac:dyDescent="0.3">
      <c r="A503" s="35"/>
      <c r="B503" s="35"/>
      <c r="C503" s="35"/>
      <c r="D503" s="50"/>
      <c r="E503" s="50"/>
      <c r="F503" s="50"/>
      <c r="G503" s="35"/>
    </row>
    <row r="504" spans="1:7" x14ac:dyDescent="0.3">
      <c r="A504" s="35"/>
      <c r="B504" s="35"/>
      <c r="C504" s="35"/>
      <c r="D504" s="50"/>
      <c r="E504" s="50"/>
      <c r="F504" s="50"/>
      <c r="G504" s="35"/>
    </row>
    <row r="505" spans="1:7" x14ac:dyDescent="0.3">
      <c r="A505" s="35"/>
      <c r="B505" s="35"/>
      <c r="C505" s="35"/>
      <c r="D505" s="50"/>
      <c r="E505" s="50"/>
      <c r="F505" s="50"/>
      <c r="G505" s="35"/>
    </row>
    <row r="506" spans="1:7" x14ac:dyDescent="0.3">
      <c r="A506" s="35"/>
      <c r="B506" s="35"/>
      <c r="C506" s="35"/>
      <c r="D506" s="50"/>
      <c r="E506" s="50"/>
      <c r="F506" s="50"/>
      <c r="G506" s="35"/>
    </row>
    <row r="507" spans="1:7" x14ac:dyDescent="0.3">
      <c r="A507" s="35"/>
      <c r="B507" s="35"/>
      <c r="C507" s="35"/>
      <c r="D507" s="50"/>
      <c r="E507" s="50"/>
      <c r="F507" s="50"/>
      <c r="G507" s="35"/>
    </row>
    <row r="508" spans="1:7" x14ac:dyDescent="0.3">
      <c r="A508" s="35"/>
      <c r="B508" s="35"/>
      <c r="C508" s="35"/>
      <c r="D508" s="50"/>
      <c r="E508" s="50"/>
      <c r="F508" s="50"/>
      <c r="G508" s="35"/>
    </row>
    <row r="509" spans="1:7" x14ac:dyDescent="0.3">
      <c r="A509" s="35"/>
      <c r="B509" s="35"/>
      <c r="C509" s="35"/>
      <c r="D509" s="50"/>
      <c r="E509" s="50"/>
      <c r="F509" s="50"/>
      <c r="G509" s="35"/>
    </row>
    <row r="510" spans="1:7" x14ac:dyDescent="0.3">
      <c r="A510" s="35"/>
      <c r="B510" s="35"/>
      <c r="C510" s="35"/>
      <c r="D510" s="50"/>
      <c r="E510" s="50"/>
      <c r="F510" s="50"/>
      <c r="G510" s="35"/>
    </row>
    <row r="511" spans="1:7" x14ac:dyDescent="0.3">
      <c r="A511" s="35"/>
      <c r="B511" s="35"/>
      <c r="C511" s="35"/>
      <c r="D511" s="50"/>
      <c r="E511" s="50"/>
      <c r="F511" s="50"/>
      <c r="G511" s="35"/>
    </row>
    <row r="512" spans="1:7" x14ac:dyDescent="0.3">
      <c r="A512" s="35"/>
      <c r="B512" s="35"/>
      <c r="C512" s="35"/>
      <c r="D512" s="50"/>
      <c r="E512" s="50"/>
      <c r="F512" s="50"/>
      <c r="G512" s="35"/>
    </row>
    <row r="513" spans="1:7" x14ac:dyDescent="0.3">
      <c r="A513" s="35"/>
      <c r="B513" s="35"/>
      <c r="C513" s="35"/>
      <c r="D513" s="50"/>
      <c r="E513" s="50"/>
      <c r="F513" s="50"/>
      <c r="G513" s="35"/>
    </row>
    <row r="514" spans="1:7" x14ac:dyDescent="0.3">
      <c r="A514" s="35"/>
      <c r="B514" s="35"/>
      <c r="C514" s="35"/>
      <c r="D514" s="50"/>
      <c r="E514" s="50"/>
      <c r="F514" s="50"/>
      <c r="G514" s="35"/>
    </row>
    <row r="515" spans="1:7" x14ac:dyDescent="0.3">
      <c r="A515" s="35"/>
      <c r="B515" s="35"/>
      <c r="C515" s="35"/>
      <c r="D515" s="50"/>
      <c r="E515" s="50"/>
      <c r="F515" s="50"/>
      <c r="G515" s="35"/>
    </row>
    <row r="516" spans="1:7" x14ac:dyDescent="0.3">
      <c r="A516" s="35"/>
      <c r="B516" s="35"/>
      <c r="C516" s="35"/>
      <c r="D516" s="50"/>
      <c r="E516" s="50"/>
      <c r="F516" s="50"/>
      <c r="G516" s="35"/>
    </row>
    <row r="517" spans="1:7" x14ac:dyDescent="0.3">
      <c r="A517" s="35"/>
      <c r="B517" s="35"/>
      <c r="C517" s="35"/>
      <c r="D517" s="50"/>
      <c r="E517" s="50"/>
      <c r="F517" s="50"/>
      <c r="G517" s="35"/>
    </row>
    <row r="518" spans="1:7" x14ac:dyDescent="0.3">
      <c r="A518" s="35"/>
      <c r="B518" s="35"/>
      <c r="C518" s="35"/>
      <c r="D518" s="50"/>
      <c r="E518" s="50"/>
      <c r="F518" s="50"/>
      <c r="G518" s="35"/>
    </row>
    <row r="519" spans="1:7" x14ac:dyDescent="0.3">
      <c r="A519" s="35"/>
      <c r="B519" s="35"/>
      <c r="C519" s="35"/>
      <c r="D519" s="50"/>
      <c r="E519" s="50"/>
      <c r="F519" s="50"/>
      <c r="G519" s="35"/>
    </row>
    <row r="520" spans="1:7" x14ac:dyDescent="0.3">
      <c r="A520" s="35"/>
      <c r="B520" s="35"/>
      <c r="C520" s="35"/>
      <c r="D520" s="50"/>
      <c r="E520" s="50"/>
      <c r="F520" s="50"/>
      <c r="G520" s="35"/>
    </row>
    <row r="521" spans="1:7" x14ac:dyDescent="0.3">
      <c r="A521" s="35"/>
      <c r="B521" s="35"/>
      <c r="C521" s="35"/>
      <c r="D521" s="50"/>
      <c r="E521" s="50"/>
      <c r="F521" s="50"/>
      <c r="G521" s="35"/>
    </row>
    <row r="522" spans="1:7" x14ac:dyDescent="0.3">
      <c r="A522" s="35"/>
      <c r="B522" s="35"/>
      <c r="C522" s="35"/>
      <c r="D522" s="50"/>
      <c r="E522" s="50"/>
      <c r="F522" s="50"/>
      <c r="G522" s="35"/>
    </row>
    <row r="523" spans="1:7" x14ac:dyDescent="0.3">
      <c r="A523" s="35"/>
      <c r="B523" s="35"/>
      <c r="C523" s="35"/>
      <c r="D523" s="50"/>
      <c r="E523" s="50"/>
      <c r="F523" s="50"/>
      <c r="G523" s="35"/>
    </row>
    <row r="524" spans="1:7" x14ac:dyDescent="0.3">
      <c r="A524" s="35"/>
      <c r="B524" s="35"/>
      <c r="C524" s="35"/>
      <c r="D524" s="50"/>
      <c r="E524" s="50"/>
      <c r="F524" s="50"/>
      <c r="G524" s="35"/>
    </row>
    <row r="525" spans="1:7" x14ac:dyDescent="0.3">
      <c r="A525" s="35"/>
      <c r="B525" s="35"/>
      <c r="C525" s="35"/>
      <c r="D525" s="50"/>
      <c r="E525" s="50"/>
      <c r="F525" s="50"/>
      <c r="G525" s="35"/>
    </row>
    <row r="526" spans="1:7" x14ac:dyDescent="0.3">
      <c r="A526" s="35"/>
      <c r="B526" s="35"/>
      <c r="C526" s="35"/>
      <c r="D526" s="50"/>
      <c r="E526" s="50"/>
      <c r="F526" s="50"/>
      <c r="G526" s="35"/>
    </row>
    <row r="527" spans="1:7" x14ac:dyDescent="0.3">
      <c r="A527" s="35"/>
      <c r="B527" s="35"/>
      <c r="C527" s="35"/>
      <c r="D527" s="50"/>
      <c r="E527" s="50"/>
      <c r="F527" s="50"/>
      <c r="G527" s="35"/>
    </row>
    <row r="528" spans="1:7" x14ac:dyDescent="0.3">
      <c r="A528" s="35"/>
      <c r="B528" s="35"/>
      <c r="C528" s="35"/>
      <c r="D528" s="50"/>
      <c r="E528" s="50"/>
      <c r="F528" s="50"/>
      <c r="G528" s="35"/>
    </row>
    <row r="529" spans="1:7" x14ac:dyDescent="0.3">
      <c r="A529" s="35"/>
      <c r="B529" s="35"/>
      <c r="C529" s="35"/>
      <c r="D529" s="50"/>
      <c r="E529" s="50"/>
      <c r="F529" s="50"/>
      <c r="G529" s="35"/>
    </row>
    <row r="530" spans="1:7" x14ac:dyDescent="0.3">
      <c r="A530" s="35"/>
      <c r="B530" s="35"/>
      <c r="C530" s="35"/>
      <c r="D530" s="50"/>
      <c r="E530" s="50"/>
      <c r="F530" s="50"/>
      <c r="G530" s="35"/>
    </row>
    <row r="531" spans="1:7" x14ac:dyDescent="0.3">
      <c r="A531" s="35"/>
      <c r="B531" s="35"/>
      <c r="C531" s="35"/>
      <c r="D531" s="50"/>
      <c r="E531" s="50"/>
      <c r="F531" s="50"/>
      <c r="G531" s="35"/>
    </row>
    <row r="532" spans="1:7" x14ac:dyDescent="0.3">
      <c r="A532" s="35"/>
      <c r="B532" s="35"/>
      <c r="C532" s="35"/>
      <c r="D532" s="50"/>
      <c r="E532" s="50"/>
      <c r="F532" s="50"/>
      <c r="G532" s="35"/>
    </row>
    <row r="533" spans="1:7" x14ac:dyDescent="0.3">
      <c r="A533" s="35"/>
      <c r="B533" s="35"/>
      <c r="C533" s="35"/>
      <c r="D533" s="50"/>
      <c r="E533" s="50"/>
      <c r="F533" s="50"/>
      <c r="G533" s="35"/>
    </row>
    <row r="534" spans="1:7" x14ac:dyDescent="0.3">
      <c r="A534" s="35"/>
      <c r="B534" s="35"/>
      <c r="C534" s="35"/>
      <c r="D534" s="50"/>
      <c r="E534" s="50"/>
      <c r="F534" s="50"/>
      <c r="G534" s="35"/>
    </row>
    <row r="535" spans="1:7" x14ac:dyDescent="0.3">
      <c r="A535" s="35"/>
      <c r="B535" s="35"/>
      <c r="C535" s="35"/>
      <c r="D535" s="50"/>
      <c r="E535" s="50"/>
      <c r="F535" s="50"/>
      <c r="G535" s="35"/>
    </row>
    <row r="536" spans="1:7" x14ac:dyDescent="0.3">
      <c r="A536" s="35"/>
      <c r="B536" s="35"/>
      <c r="C536" s="35"/>
      <c r="D536" s="50"/>
      <c r="E536" s="50"/>
      <c r="F536" s="50"/>
      <c r="G536" s="35"/>
    </row>
    <row r="537" spans="1:7" x14ac:dyDescent="0.3">
      <c r="A537" s="35"/>
      <c r="B537" s="35"/>
      <c r="C537" s="35"/>
      <c r="D537" s="50"/>
      <c r="E537" s="50"/>
      <c r="F537" s="50"/>
      <c r="G537" s="35"/>
    </row>
    <row r="538" spans="1:7" x14ac:dyDescent="0.3">
      <c r="A538" s="35"/>
      <c r="B538" s="35"/>
      <c r="C538" s="35"/>
      <c r="D538" s="50"/>
      <c r="E538" s="50"/>
      <c r="F538" s="50"/>
      <c r="G538" s="35"/>
    </row>
    <row r="539" spans="1:7" x14ac:dyDescent="0.3">
      <c r="A539" s="35"/>
      <c r="B539" s="35"/>
      <c r="C539" s="35"/>
      <c r="D539" s="50"/>
      <c r="E539" s="50"/>
      <c r="F539" s="50"/>
      <c r="G539" s="35"/>
    </row>
    <row r="540" spans="1:7" x14ac:dyDescent="0.3">
      <c r="A540" s="35"/>
      <c r="B540" s="35"/>
      <c r="C540" s="35"/>
      <c r="D540" s="50"/>
      <c r="E540" s="50"/>
      <c r="F540" s="50"/>
      <c r="G540" s="35"/>
    </row>
    <row r="541" spans="1:7" x14ac:dyDescent="0.3">
      <c r="A541" s="35"/>
      <c r="B541" s="35"/>
      <c r="C541" s="35"/>
      <c r="D541" s="50"/>
      <c r="E541" s="50"/>
      <c r="F541" s="50"/>
      <c r="G541" s="35"/>
    </row>
    <row r="542" spans="1:7" x14ac:dyDescent="0.3">
      <c r="A542" s="35"/>
      <c r="B542" s="35"/>
      <c r="C542" s="35"/>
      <c r="D542" s="50"/>
      <c r="E542" s="50"/>
      <c r="F542" s="50"/>
      <c r="G542" s="35"/>
    </row>
    <row r="543" spans="1:7" x14ac:dyDescent="0.3">
      <c r="A543" s="35"/>
      <c r="B543" s="35"/>
      <c r="C543" s="35"/>
      <c r="D543" s="50"/>
      <c r="E543" s="50"/>
      <c r="F543" s="50"/>
      <c r="G543" s="35"/>
    </row>
    <row r="544" spans="1:7" x14ac:dyDescent="0.3">
      <c r="A544" s="35"/>
      <c r="B544" s="35"/>
      <c r="C544" s="35"/>
      <c r="D544" s="50"/>
      <c r="E544" s="50"/>
      <c r="F544" s="50"/>
      <c r="G544" s="35"/>
    </row>
    <row r="545" spans="1:7" x14ac:dyDescent="0.3">
      <c r="A545" s="35"/>
      <c r="B545" s="35"/>
      <c r="C545" s="35"/>
      <c r="D545" s="50"/>
      <c r="E545" s="50"/>
      <c r="F545" s="50"/>
      <c r="G545" s="35"/>
    </row>
    <row r="546" spans="1:7" x14ac:dyDescent="0.3">
      <c r="A546" s="35"/>
      <c r="B546" s="35"/>
      <c r="C546" s="35"/>
      <c r="D546" s="50"/>
      <c r="E546" s="50"/>
      <c r="F546" s="50"/>
      <c r="G546" s="35"/>
    </row>
    <row r="547" spans="1:7" x14ac:dyDescent="0.3">
      <c r="A547" s="35"/>
      <c r="B547" s="35"/>
      <c r="C547" s="35"/>
      <c r="D547" s="50"/>
      <c r="E547" s="50"/>
      <c r="F547" s="50"/>
      <c r="G547" s="35"/>
    </row>
    <row r="548" spans="1:7" x14ac:dyDescent="0.3">
      <c r="A548" s="35"/>
      <c r="B548" s="35"/>
      <c r="C548" s="35"/>
      <c r="D548" s="50"/>
      <c r="E548" s="50"/>
      <c r="F548" s="50"/>
      <c r="G548" s="35"/>
    </row>
    <row r="549" spans="1:7" x14ac:dyDescent="0.3">
      <c r="A549" s="35"/>
      <c r="B549" s="35"/>
      <c r="C549" s="35"/>
      <c r="D549" s="50"/>
      <c r="E549" s="50"/>
      <c r="F549" s="50"/>
      <c r="G549" s="35"/>
    </row>
    <row r="550" spans="1:7" x14ac:dyDescent="0.3">
      <c r="A550" s="35"/>
      <c r="B550" s="35"/>
      <c r="C550" s="35"/>
      <c r="D550" s="50"/>
      <c r="E550" s="50"/>
      <c r="F550" s="50"/>
      <c r="G550" s="35"/>
    </row>
    <row r="551" spans="1:7" x14ac:dyDescent="0.3">
      <c r="A551" s="35"/>
      <c r="B551" s="35"/>
      <c r="C551" s="35"/>
      <c r="D551" s="50"/>
      <c r="E551" s="50"/>
      <c r="F551" s="50"/>
      <c r="G551" s="35"/>
    </row>
    <row r="552" spans="1:7" x14ac:dyDescent="0.3">
      <c r="A552" s="35"/>
      <c r="B552" s="35"/>
      <c r="C552" s="35"/>
      <c r="D552" s="50"/>
      <c r="E552" s="50"/>
      <c r="F552" s="50"/>
      <c r="G552" s="35"/>
    </row>
    <row r="553" spans="1:7" x14ac:dyDescent="0.3">
      <c r="A553" s="35"/>
      <c r="B553" s="35"/>
      <c r="C553" s="35"/>
      <c r="D553" s="50"/>
      <c r="E553" s="50"/>
      <c r="F553" s="50"/>
      <c r="G553" s="35"/>
    </row>
    <row r="554" spans="1:7" x14ac:dyDescent="0.3">
      <c r="A554" s="35"/>
      <c r="B554" s="35"/>
      <c r="C554" s="35"/>
      <c r="D554" s="50"/>
      <c r="E554" s="50"/>
      <c r="F554" s="50"/>
      <c r="G554" s="35"/>
    </row>
    <row r="555" spans="1:7" x14ac:dyDescent="0.3">
      <c r="A555" s="35"/>
      <c r="B555" s="35"/>
      <c r="C555" s="35"/>
      <c r="D555" s="50"/>
      <c r="E555" s="50"/>
      <c r="F555" s="50"/>
      <c r="G555" s="35"/>
    </row>
    <row r="556" spans="1:7" x14ac:dyDescent="0.3">
      <c r="A556" s="35"/>
      <c r="B556" s="35"/>
      <c r="C556" s="35"/>
      <c r="D556" s="50"/>
      <c r="E556" s="50"/>
      <c r="F556" s="50"/>
      <c r="G556" s="35"/>
    </row>
    <row r="557" spans="1:7" x14ac:dyDescent="0.3">
      <c r="A557" s="35"/>
      <c r="B557" s="35"/>
      <c r="C557" s="35"/>
      <c r="D557" s="50"/>
      <c r="E557" s="50"/>
      <c r="F557" s="50"/>
      <c r="G557" s="35"/>
    </row>
    <row r="558" spans="1:7" x14ac:dyDescent="0.3">
      <c r="A558" s="35"/>
      <c r="B558" s="35"/>
      <c r="C558" s="35"/>
      <c r="D558" s="50"/>
      <c r="E558" s="50"/>
      <c r="F558" s="50"/>
      <c r="G558" s="35"/>
    </row>
    <row r="559" spans="1:7" x14ac:dyDescent="0.3">
      <c r="A559" s="35"/>
      <c r="B559" s="35"/>
      <c r="C559" s="35"/>
      <c r="D559" s="50"/>
      <c r="E559" s="50"/>
      <c r="F559" s="50"/>
      <c r="G559" s="35"/>
    </row>
    <row r="560" spans="1:7" x14ac:dyDescent="0.3">
      <c r="A560" s="35"/>
      <c r="B560" s="35"/>
      <c r="C560" s="35"/>
      <c r="D560" s="50"/>
      <c r="E560" s="50"/>
      <c r="F560" s="50"/>
      <c r="G560" s="35"/>
    </row>
    <row r="561" spans="1:7" x14ac:dyDescent="0.3">
      <c r="A561" s="35"/>
      <c r="B561" s="35"/>
      <c r="C561" s="35"/>
      <c r="D561" s="50"/>
      <c r="E561" s="50"/>
      <c r="F561" s="50"/>
      <c r="G561" s="35"/>
    </row>
    <row r="562" spans="1:7" x14ac:dyDescent="0.3">
      <c r="A562" s="35"/>
      <c r="B562" s="35"/>
      <c r="C562" s="35"/>
      <c r="D562" s="50"/>
      <c r="E562" s="50"/>
      <c r="F562" s="50"/>
      <c r="G562" s="35"/>
    </row>
    <row r="563" spans="1:7" x14ac:dyDescent="0.3">
      <c r="A563" s="35"/>
      <c r="B563" s="35"/>
      <c r="C563" s="35"/>
      <c r="D563" s="50"/>
      <c r="E563" s="50"/>
      <c r="F563" s="50"/>
      <c r="G563" s="35"/>
    </row>
    <row r="564" spans="1:7" x14ac:dyDescent="0.3">
      <c r="A564" s="35"/>
      <c r="B564" s="35"/>
      <c r="C564" s="35"/>
      <c r="D564" s="50"/>
      <c r="E564" s="50"/>
      <c r="F564" s="50"/>
      <c r="G564" s="35"/>
    </row>
    <row r="565" spans="1:7" x14ac:dyDescent="0.3">
      <c r="A565" s="35"/>
      <c r="B565" s="35"/>
      <c r="C565" s="35"/>
      <c r="D565" s="50"/>
      <c r="E565" s="50"/>
      <c r="F565" s="50"/>
      <c r="G565" s="35"/>
    </row>
    <row r="566" spans="1:7" x14ac:dyDescent="0.3">
      <c r="A566" s="35"/>
      <c r="B566" s="35"/>
      <c r="C566" s="35"/>
      <c r="D566" s="50"/>
      <c r="E566" s="50"/>
      <c r="F566" s="50"/>
      <c r="G566" s="35"/>
    </row>
    <row r="567" spans="1:7" x14ac:dyDescent="0.3">
      <c r="A567" s="35"/>
      <c r="B567" s="35"/>
      <c r="C567" s="35"/>
      <c r="D567" s="50"/>
      <c r="E567" s="50"/>
      <c r="F567" s="50"/>
      <c r="G567" s="35"/>
    </row>
    <row r="568" spans="1:7" x14ac:dyDescent="0.3">
      <c r="A568" s="35"/>
      <c r="B568" s="35"/>
      <c r="C568" s="35"/>
      <c r="D568" s="50"/>
      <c r="E568" s="50"/>
      <c r="F568" s="50"/>
      <c r="G568" s="35"/>
    </row>
    <row r="569" spans="1:7" x14ac:dyDescent="0.3">
      <c r="A569" s="35"/>
      <c r="B569" s="35"/>
      <c r="C569" s="35"/>
      <c r="D569" s="50"/>
      <c r="E569" s="50"/>
      <c r="F569" s="50"/>
      <c r="G569" s="35"/>
    </row>
    <row r="570" spans="1:7" x14ac:dyDescent="0.3">
      <c r="A570" s="35"/>
      <c r="B570" s="35"/>
      <c r="C570" s="35"/>
      <c r="D570" s="50"/>
      <c r="E570" s="50"/>
      <c r="F570" s="50"/>
      <c r="G570" s="35"/>
    </row>
    <row r="571" spans="1:7" x14ac:dyDescent="0.3">
      <c r="A571" s="35"/>
      <c r="B571" s="35"/>
      <c r="C571" s="35"/>
      <c r="D571" s="50"/>
      <c r="E571" s="50"/>
      <c r="F571" s="50"/>
      <c r="G571" s="35"/>
    </row>
    <row r="572" spans="1:7" x14ac:dyDescent="0.3">
      <c r="A572" s="35"/>
      <c r="B572" s="35"/>
      <c r="C572" s="35"/>
      <c r="D572" s="50"/>
      <c r="E572" s="50"/>
      <c r="F572" s="50"/>
      <c r="G572" s="35"/>
    </row>
    <row r="573" spans="1:7" x14ac:dyDescent="0.3">
      <c r="A573" s="35"/>
      <c r="B573" s="35"/>
      <c r="C573" s="35"/>
      <c r="D573" s="50"/>
      <c r="E573" s="50"/>
      <c r="F573" s="50"/>
      <c r="G573" s="35"/>
    </row>
    <row r="574" spans="1:7" x14ac:dyDescent="0.3">
      <c r="A574" s="35"/>
      <c r="B574" s="35"/>
      <c r="C574" s="35"/>
      <c r="D574" s="50"/>
      <c r="E574" s="50"/>
      <c r="F574" s="50"/>
      <c r="G574" s="35"/>
    </row>
    <row r="575" spans="1:7" x14ac:dyDescent="0.3">
      <c r="A575" s="35"/>
      <c r="B575" s="35"/>
      <c r="C575" s="35"/>
      <c r="D575" s="50"/>
      <c r="E575" s="50"/>
      <c r="F575" s="50"/>
      <c r="G575" s="35"/>
    </row>
    <row r="576" spans="1:7" x14ac:dyDescent="0.3">
      <c r="A576" s="35"/>
      <c r="B576" s="35"/>
      <c r="C576" s="35"/>
      <c r="D576" s="50"/>
      <c r="E576" s="50"/>
      <c r="F576" s="50"/>
      <c r="G576" s="35"/>
    </row>
    <row r="577" spans="1:7" x14ac:dyDescent="0.3">
      <c r="A577" s="35"/>
      <c r="B577" s="35"/>
      <c r="C577" s="35"/>
      <c r="D577" s="50"/>
      <c r="E577" s="50"/>
      <c r="F577" s="50"/>
      <c r="G577" s="35"/>
    </row>
  </sheetData>
  <dataValidations count="3">
    <dataValidation type="list" allowBlank="1" sqref="B3:B120" xr:uid="{00000000-0002-0000-0400-000000000000}">
      <formula1>lstMaanedStart</formula1>
    </dataValidation>
    <dataValidation type="list" allowBlank="1" sqref="C3:C120" xr:uid="{00000000-0002-0000-0400-000001000000}">
      <formula1>lstKategorier</formula1>
    </dataValidation>
    <dataValidation type="list" allowBlank="1" sqref="A3:A120" xr:uid="{00000000-0002-0000-0400-000002000000}">
      <formula1>lstProsjektID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22"/>
  <sheetViews>
    <sheetView showGridLines="0" workbookViewId="0">
      <selection activeCell="N22" sqref="N22"/>
    </sheetView>
  </sheetViews>
  <sheetFormatPr baseColWidth="10" defaultColWidth="8.88671875" defaultRowHeight="14.4" x14ac:dyDescent="0.3"/>
  <cols>
    <col min="1" max="1" width="22.88671875" customWidth="1"/>
    <col min="2" max="2" width="12" customWidth="1"/>
    <col min="3" max="3" width="14" customWidth="1"/>
    <col min="4" max="4" width="10" customWidth="1"/>
    <col min="5" max="5" width="24.77734375" customWidth="1"/>
    <col min="6" max="6" width="26" customWidth="1"/>
    <col min="7" max="7" width="17.21875" style="47" customWidth="1"/>
    <col min="8" max="8" width="13.88671875" style="47" customWidth="1"/>
    <col min="9" max="9" width="17.21875" style="47" customWidth="1"/>
    <col min="10" max="10" width="12" customWidth="1"/>
    <col min="11" max="11" width="18" customWidth="1"/>
  </cols>
  <sheetData>
    <row r="1" spans="1:11" ht="34.799999999999997" customHeight="1" x14ac:dyDescent="0.3">
      <c r="A1" s="41" t="s">
        <v>139</v>
      </c>
    </row>
    <row r="2" spans="1:11" x14ac:dyDescent="0.3">
      <c r="A2" s="4" t="s">
        <v>140</v>
      </c>
      <c r="B2" s="4" t="s">
        <v>24</v>
      </c>
      <c r="C2" s="4" t="s">
        <v>34</v>
      </c>
      <c r="D2" s="4" t="s">
        <v>141</v>
      </c>
      <c r="E2" s="4" t="s">
        <v>142</v>
      </c>
      <c r="F2" s="4" t="s">
        <v>143</v>
      </c>
      <c r="G2" s="4" t="s">
        <v>131</v>
      </c>
      <c r="H2" s="4" t="s">
        <v>144</v>
      </c>
      <c r="I2" s="4" t="s">
        <v>145</v>
      </c>
      <c r="J2" s="4" t="s">
        <v>146</v>
      </c>
      <c r="K2" s="4" t="s">
        <v>133</v>
      </c>
    </row>
    <row r="3" spans="1:11" x14ac:dyDescent="0.3">
      <c r="A3" s="25">
        <v>45665</v>
      </c>
      <c r="B3" s="9" t="s">
        <v>44</v>
      </c>
      <c r="C3" s="9" t="s">
        <v>36</v>
      </c>
      <c r="D3" s="9" t="s">
        <v>36</v>
      </c>
      <c r="E3" s="7"/>
      <c r="F3" s="7" t="s">
        <v>147</v>
      </c>
      <c r="G3" s="24">
        <v>71</v>
      </c>
      <c r="H3" s="23">
        <v>850</v>
      </c>
      <c r="I3" s="38">
        <f t="shared" ref="I3:I34" si="0">IF(AND(G3&lt;&gt;"",H3&lt;&gt;""),G3*H3,"")</f>
        <v>60350</v>
      </c>
      <c r="J3" s="9" t="s">
        <v>118</v>
      </c>
      <c r="K3" s="7"/>
    </row>
    <row r="4" spans="1:11" x14ac:dyDescent="0.3">
      <c r="A4" s="25">
        <v>45665</v>
      </c>
      <c r="B4" s="9" t="s">
        <v>88</v>
      </c>
      <c r="C4" s="9" t="s">
        <v>36</v>
      </c>
      <c r="D4" s="9" t="s">
        <v>36</v>
      </c>
      <c r="E4" s="7"/>
      <c r="F4" s="7" t="s">
        <v>147</v>
      </c>
      <c r="G4" s="24">
        <v>71</v>
      </c>
      <c r="H4" s="23">
        <v>850</v>
      </c>
      <c r="I4" s="38">
        <f t="shared" si="0"/>
        <v>60350</v>
      </c>
      <c r="J4" s="9" t="s">
        <v>118</v>
      </c>
      <c r="K4" s="7"/>
    </row>
    <row r="5" spans="1:11" x14ac:dyDescent="0.3">
      <c r="A5" s="25">
        <v>45665</v>
      </c>
      <c r="B5" s="9" t="s">
        <v>99</v>
      </c>
      <c r="C5" s="9" t="s">
        <v>36</v>
      </c>
      <c r="D5" s="9" t="s">
        <v>36</v>
      </c>
      <c r="E5" s="7"/>
      <c r="F5" s="7" t="s">
        <v>147</v>
      </c>
      <c r="G5" s="24">
        <v>64</v>
      </c>
      <c r="H5" s="23">
        <v>850</v>
      </c>
      <c r="I5" s="38">
        <f t="shared" si="0"/>
        <v>54400</v>
      </c>
      <c r="J5" s="9" t="s">
        <v>118</v>
      </c>
      <c r="K5" s="7"/>
    </row>
    <row r="6" spans="1:11" x14ac:dyDescent="0.3">
      <c r="A6" s="25">
        <v>45665</v>
      </c>
      <c r="B6" s="9" t="s">
        <v>104</v>
      </c>
      <c r="C6" s="9" t="s">
        <v>36</v>
      </c>
      <c r="D6" s="9" t="s">
        <v>36</v>
      </c>
      <c r="E6" s="7"/>
      <c r="F6" s="7" t="s">
        <v>147</v>
      </c>
      <c r="G6" s="24">
        <v>51</v>
      </c>
      <c r="H6" s="23">
        <v>850</v>
      </c>
      <c r="I6" s="38">
        <f t="shared" si="0"/>
        <v>43350</v>
      </c>
      <c r="J6" s="9" t="s">
        <v>118</v>
      </c>
      <c r="K6" s="7"/>
    </row>
    <row r="7" spans="1:11" x14ac:dyDescent="0.3">
      <c r="A7" s="25">
        <v>45675</v>
      </c>
      <c r="B7" s="9" t="s">
        <v>104</v>
      </c>
      <c r="C7" s="9" t="s">
        <v>38</v>
      </c>
      <c r="D7" s="9" t="s">
        <v>148</v>
      </c>
      <c r="E7" s="7"/>
      <c r="F7" s="7" t="s">
        <v>38</v>
      </c>
      <c r="G7" s="24">
        <v>1</v>
      </c>
      <c r="H7" s="23">
        <v>31424</v>
      </c>
      <c r="I7" s="38">
        <f t="shared" si="0"/>
        <v>31424</v>
      </c>
      <c r="J7" s="9" t="s">
        <v>118</v>
      </c>
      <c r="K7" s="7"/>
    </row>
    <row r="8" spans="1:11" x14ac:dyDescent="0.3">
      <c r="A8" s="25">
        <v>45676</v>
      </c>
      <c r="B8" s="9" t="s">
        <v>44</v>
      </c>
      <c r="C8" s="9" t="s">
        <v>36</v>
      </c>
      <c r="D8" s="9" t="s">
        <v>36</v>
      </c>
      <c r="E8" s="7"/>
      <c r="F8" s="7" t="s">
        <v>149</v>
      </c>
      <c r="G8" s="24">
        <v>67</v>
      </c>
      <c r="H8" s="23">
        <v>850</v>
      </c>
      <c r="I8" s="38">
        <f t="shared" si="0"/>
        <v>56950</v>
      </c>
      <c r="J8" s="9" t="s">
        <v>118</v>
      </c>
      <c r="K8" s="7"/>
    </row>
    <row r="9" spans="1:11" x14ac:dyDescent="0.3">
      <c r="A9" s="25">
        <v>45676</v>
      </c>
      <c r="B9" s="9" t="s">
        <v>88</v>
      </c>
      <c r="C9" s="9" t="s">
        <v>36</v>
      </c>
      <c r="D9" s="9" t="s">
        <v>36</v>
      </c>
      <c r="E9" s="7"/>
      <c r="F9" s="7" t="s">
        <v>149</v>
      </c>
      <c r="G9" s="24">
        <v>65</v>
      </c>
      <c r="H9" s="23">
        <v>850</v>
      </c>
      <c r="I9" s="38">
        <f t="shared" si="0"/>
        <v>55250</v>
      </c>
      <c r="J9" s="9" t="s">
        <v>118</v>
      </c>
      <c r="K9" s="7"/>
    </row>
    <row r="10" spans="1:11" x14ac:dyDescent="0.3">
      <c r="A10" s="25">
        <v>45676</v>
      </c>
      <c r="B10" s="9" t="s">
        <v>99</v>
      </c>
      <c r="C10" s="9" t="s">
        <v>36</v>
      </c>
      <c r="D10" s="9" t="s">
        <v>36</v>
      </c>
      <c r="E10" s="7"/>
      <c r="F10" s="7" t="s">
        <v>149</v>
      </c>
      <c r="G10" s="24">
        <v>68</v>
      </c>
      <c r="H10" s="23">
        <v>850</v>
      </c>
      <c r="I10" s="38">
        <f t="shared" si="0"/>
        <v>57800</v>
      </c>
      <c r="J10" s="9" t="s">
        <v>118</v>
      </c>
      <c r="K10" s="7"/>
    </row>
    <row r="11" spans="1:11" x14ac:dyDescent="0.3">
      <c r="A11" s="25">
        <v>45676</v>
      </c>
      <c r="B11" s="9" t="s">
        <v>104</v>
      </c>
      <c r="C11" s="9" t="s">
        <v>36</v>
      </c>
      <c r="D11" s="9" t="s">
        <v>36</v>
      </c>
      <c r="E11" s="7"/>
      <c r="F11" s="7" t="s">
        <v>149</v>
      </c>
      <c r="G11" s="24">
        <v>44</v>
      </c>
      <c r="H11" s="23">
        <v>850</v>
      </c>
      <c r="I11" s="38">
        <f t="shared" si="0"/>
        <v>37400</v>
      </c>
      <c r="J11" s="9" t="s">
        <v>118</v>
      </c>
      <c r="K11" s="7"/>
    </row>
    <row r="12" spans="1:11" x14ac:dyDescent="0.3">
      <c r="A12" s="25">
        <v>45680</v>
      </c>
      <c r="B12" s="9" t="s">
        <v>99</v>
      </c>
      <c r="C12" s="9" t="s">
        <v>41</v>
      </c>
      <c r="D12" s="9" t="s">
        <v>148</v>
      </c>
      <c r="E12" s="7"/>
      <c r="F12" s="7" t="s">
        <v>41</v>
      </c>
      <c r="G12" s="24">
        <v>1</v>
      </c>
      <c r="H12" s="23">
        <v>20574</v>
      </c>
      <c r="I12" s="38">
        <f t="shared" si="0"/>
        <v>20574</v>
      </c>
      <c r="J12" s="9" t="s">
        <v>118</v>
      </c>
      <c r="K12" s="7"/>
    </row>
    <row r="13" spans="1:11" x14ac:dyDescent="0.3">
      <c r="A13" s="25">
        <v>45696</v>
      </c>
      <c r="B13" s="9" t="s">
        <v>44</v>
      </c>
      <c r="C13" s="9" t="s">
        <v>36</v>
      </c>
      <c r="D13" s="9" t="s">
        <v>36</v>
      </c>
      <c r="E13" s="7"/>
      <c r="F13" s="7" t="s">
        <v>147</v>
      </c>
      <c r="G13" s="24">
        <v>45</v>
      </c>
      <c r="H13" s="23">
        <v>850</v>
      </c>
      <c r="I13" s="38">
        <f t="shared" si="0"/>
        <v>38250</v>
      </c>
      <c r="J13" s="9" t="s">
        <v>118</v>
      </c>
      <c r="K13" s="7"/>
    </row>
    <row r="14" spans="1:11" x14ac:dyDescent="0.3">
      <c r="A14" s="25">
        <v>45696</v>
      </c>
      <c r="B14" s="9" t="s">
        <v>83</v>
      </c>
      <c r="C14" s="9" t="s">
        <v>36</v>
      </c>
      <c r="D14" s="9" t="s">
        <v>36</v>
      </c>
      <c r="E14" s="7"/>
      <c r="F14" s="7" t="s">
        <v>147</v>
      </c>
      <c r="G14" s="24">
        <v>63</v>
      </c>
      <c r="H14" s="23">
        <v>850</v>
      </c>
      <c r="I14" s="38">
        <f t="shared" si="0"/>
        <v>53550</v>
      </c>
      <c r="J14" s="9" t="s">
        <v>118</v>
      </c>
      <c r="K14" s="7"/>
    </row>
    <row r="15" spans="1:11" x14ac:dyDescent="0.3">
      <c r="A15" s="25">
        <v>45696</v>
      </c>
      <c r="B15" s="9" t="s">
        <v>88</v>
      </c>
      <c r="C15" s="9" t="s">
        <v>36</v>
      </c>
      <c r="D15" s="9" t="s">
        <v>36</v>
      </c>
      <c r="E15" s="7"/>
      <c r="F15" s="7" t="s">
        <v>147</v>
      </c>
      <c r="G15" s="24">
        <v>111</v>
      </c>
      <c r="H15" s="23">
        <v>850</v>
      </c>
      <c r="I15" s="38">
        <f t="shared" si="0"/>
        <v>94350</v>
      </c>
      <c r="J15" s="9" t="s">
        <v>118</v>
      </c>
      <c r="K15" s="7"/>
    </row>
    <row r="16" spans="1:11" x14ac:dyDescent="0.3">
      <c r="A16" s="25">
        <v>45696</v>
      </c>
      <c r="B16" s="9" t="s">
        <v>99</v>
      </c>
      <c r="C16" s="9" t="s">
        <v>36</v>
      </c>
      <c r="D16" s="9" t="s">
        <v>36</v>
      </c>
      <c r="E16" s="7"/>
      <c r="F16" s="7" t="s">
        <v>147</v>
      </c>
      <c r="G16" s="24">
        <v>43</v>
      </c>
      <c r="H16" s="23">
        <v>850</v>
      </c>
      <c r="I16" s="38">
        <f t="shared" si="0"/>
        <v>36550</v>
      </c>
      <c r="J16" s="9" t="s">
        <v>118</v>
      </c>
      <c r="K16" s="7"/>
    </row>
    <row r="17" spans="1:11" x14ac:dyDescent="0.3">
      <c r="A17" s="25">
        <v>45696</v>
      </c>
      <c r="B17" s="9" t="s">
        <v>104</v>
      </c>
      <c r="C17" s="9" t="s">
        <v>36</v>
      </c>
      <c r="D17" s="9" t="s">
        <v>36</v>
      </c>
      <c r="E17" s="7"/>
      <c r="F17" s="7" t="s">
        <v>147</v>
      </c>
      <c r="G17" s="24">
        <v>33</v>
      </c>
      <c r="H17" s="23">
        <v>850</v>
      </c>
      <c r="I17" s="38">
        <f t="shared" si="0"/>
        <v>28050</v>
      </c>
      <c r="J17" s="9" t="s">
        <v>118</v>
      </c>
      <c r="K17" s="7"/>
    </row>
    <row r="18" spans="1:11" x14ac:dyDescent="0.3">
      <c r="A18" s="25">
        <v>45698</v>
      </c>
      <c r="B18" s="9" t="s">
        <v>44</v>
      </c>
      <c r="C18" s="9" t="s">
        <v>38</v>
      </c>
      <c r="D18" s="9" t="s">
        <v>148</v>
      </c>
      <c r="E18" s="7"/>
      <c r="F18" s="7" t="s">
        <v>38</v>
      </c>
      <c r="G18" s="24">
        <v>1</v>
      </c>
      <c r="H18" s="23">
        <v>2567</v>
      </c>
      <c r="I18" s="38">
        <f t="shared" si="0"/>
        <v>2567</v>
      </c>
      <c r="J18" s="9" t="s">
        <v>118</v>
      </c>
      <c r="K18" s="7"/>
    </row>
    <row r="19" spans="1:11" x14ac:dyDescent="0.3">
      <c r="A19" s="25">
        <v>45701</v>
      </c>
      <c r="B19" s="9" t="s">
        <v>99</v>
      </c>
      <c r="C19" s="9" t="s">
        <v>37</v>
      </c>
      <c r="D19" s="9" t="s">
        <v>148</v>
      </c>
      <c r="E19" s="7"/>
      <c r="F19" s="7" t="s">
        <v>37</v>
      </c>
      <c r="G19" s="24">
        <v>1</v>
      </c>
      <c r="H19" s="23">
        <v>11699</v>
      </c>
      <c r="I19" s="38">
        <f t="shared" si="0"/>
        <v>11699</v>
      </c>
      <c r="J19" s="9" t="s">
        <v>118</v>
      </c>
      <c r="K19" s="7"/>
    </row>
    <row r="20" spans="1:11" x14ac:dyDescent="0.3">
      <c r="A20" s="25">
        <v>45707</v>
      </c>
      <c r="B20" s="9" t="s">
        <v>44</v>
      </c>
      <c r="C20" s="9" t="s">
        <v>36</v>
      </c>
      <c r="D20" s="9" t="s">
        <v>36</v>
      </c>
      <c r="E20" s="7"/>
      <c r="F20" s="7" t="s">
        <v>149</v>
      </c>
      <c r="G20" s="24">
        <v>69</v>
      </c>
      <c r="H20" s="23">
        <v>850</v>
      </c>
      <c r="I20" s="38">
        <f t="shared" si="0"/>
        <v>58650</v>
      </c>
      <c r="J20" s="9" t="s">
        <v>118</v>
      </c>
      <c r="K20" s="7"/>
    </row>
    <row r="21" spans="1:11" x14ac:dyDescent="0.3">
      <c r="A21" s="25">
        <v>45707</v>
      </c>
      <c r="B21" s="9" t="s">
        <v>83</v>
      </c>
      <c r="C21" s="9" t="s">
        <v>36</v>
      </c>
      <c r="D21" s="9" t="s">
        <v>36</v>
      </c>
      <c r="E21" s="7"/>
      <c r="F21" s="7" t="s">
        <v>149</v>
      </c>
      <c r="G21" s="24">
        <v>79</v>
      </c>
      <c r="H21" s="23">
        <v>850</v>
      </c>
      <c r="I21" s="38">
        <f t="shared" si="0"/>
        <v>67150</v>
      </c>
      <c r="J21" s="9" t="s">
        <v>118</v>
      </c>
      <c r="K21" s="7"/>
    </row>
    <row r="22" spans="1:11" x14ac:dyDescent="0.3">
      <c r="A22" s="25">
        <v>45707</v>
      </c>
      <c r="B22" s="9" t="s">
        <v>83</v>
      </c>
      <c r="C22" s="9" t="s">
        <v>37</v>
      </c>
      <c r="D22" s="9" t="s">
        <v>148</v>
      </c>
      <c r="E22" s="7"/>
      <c r="F22" s="7" t="s">
        <v>37</v>
      </c>
      <c r="G22" s="24">
        <v>1</v>
      </c>
      <c r="H22" s="23">
        <v>3055</v>
      </c>
      <c r="I22" s="38">
        <f t="shared" si="0"/>
        <v>3055</v>
      </c>
      <c r="J22" s="9" t="s">
        <v>118</v>
      </c>
      <c r="K22" s="7"/>
    </row>
    <row r="23" spans="1:11" x14ac:dyDescent="0.3">
      <c r="A23" s="25">
        <v>45707</v>
      </c>
      <c r="B23" s="9" t="s">
        <v>88</v>
      </c>
      <c r="C23" s="9" t="s">
        <v>36</v>
      </c>
      <c r="D23" s="9" t="s">
        <v>36</v>
      </c>
      <c r="E23" s="7"/>
      <c r="F23" s="7" t="s">
        <v>149</v>
      </c>
      <c r="G23" s="24">
        <v>88</v>
      </c>
      <c r="H23" s="23">
        <v>850</v>
      </c>
      <c r="I23" s="38">
        <f t="shared" si="0"/>
        <v>74800</v>
      </c>
      <c r="J23" s="9" t="s">
        <v>118</v>
      </c>
      <c r="K23" s="7"/>
    </row>
    <row r="24" spans="1:11" x14ac:dyDescent="0.3">
      <c r="A24" s="25">
        <v>45707</v>
      </c>
      <c r="B24" s="9" t="s">
        <v>99</v>
      </c>
      <c r="C24" s="9" t="s">
        <v>36</v>
      </c>
      <c r="D24" s="9" t="s">
        <v>36</v>
      </c>
      <c r="E24" s="7"/>
      <c r="F24" s="7" t="s">
        <v>149</v>
      </c>
      <c r="G24" s="24">
        <v>45</v>
      </c>
      <c r="H24" s="23">
        <v>850</v>
      </c>
      <c r="I24" s="38">
        <f t="shared" si="0"/>
        <v>38250</v>
      </c>
      <c r="J24" s="9" t="s">
        <v>118</v>
      </c>
      <c r="K24" s="7"/>
    </row>
    <row r="25" spans="1:11" x14ac:dyDescent="0.3">
      <c r="A25" s="25">
        <v>45707</v>
      </c>
      <c r="B25" s="9" t="s">
        <v>104</v>
      </c>
      <c r="C25" s="9" t="s">
        <v>36</v>
      </c>
      <c r="D25" s="9" t="s">
        <v>36</v>
      </c>
      <c r="E25" s="7"/>
      <c r="F25" s="7" t="s">
        <v>149</v>
      </c>
      <c r="G25" s="24">
        <v>47</v>
      </c>
      <c r="H25" s="23">
        <v>850</v>
      </c>
      <c r="I25" s="38">
        <f t="shared" si="0"/>
        <v>39950</v>
      </c>
      <c r="J25" s="9" t="s">
        <v>118</v>
      </c>
      <c r="K25" s="7"/>
    </row>
    <row r="26" spans="1:11" x14ac:dyDescent="0.3">
      <c r="A26" s="25">
        <v>45710</v>
      </c>
      <c r="B26" s="9" t="s">
        <v>104</v>
      </c>
      <c r="C26" s="9" t="s">
        <v>38</v>
      </c>
      <c r="D26" s="9" t="s">
        <v>148</v>
      </c>
      <c r="E26" s="7"/>
      <c r="F26" s="7" t="s">
        <v>38</v>
      </c>
      <c r="G26" s="24">
        <v>1</v>
      </c>
      <c r="H26" s="23">
        <v>22414</v>
      </c>
      <c r="I26" s="38">
        <f t="shared" si="0"/>
        <v>22414</v>
      </c>
      <c r="J26" s="9" t="s">
        <v>118</v>
      </c>
      <c r="K26" s="7"/>
    </row>
    <row r="27" spans="1:11" x14ac:dyDescent="0.3">
      <c r="A27" s="25">
        <v>45724</v>
      </c>
      <c r="B27" s="9" t="s">
        <v>44</v>
      </c>
      <c r="C27" s="9" t="s">
        <v>36</v>
      </c>
      <c r="D27" s="9" t="s">
        <v>36</v>
      </c>
      <c r="E27" s="7"/>
      <c r="F27" s="7" t="s">
        <v>147</v>
      </c>
      <c r="G27" s="24">
        <v>94</v>
      </c>
      <c r="H27" s="23">
        <v>850</v>
      </c>
      <c r="I27" s="38">
        <f t="shared" si="0"/>
        <v>79900</v>
      </c>
      <c r="J27" s="9" t="s">
        <v>118</v>
      </c>
      <c r="K27" s="7"/>
    </row>
    <row r="28" spans="1:11" x14ac:dyDescent="0.3">
      <c r="A28" s="25">
        <v>45724</v>
      </c>
      <c r="B28" s="9" t="s">
        <v>83</v>
      </c>
      <c r="C28" s="9" t="s">
        <v>36</v>
      </c>
      <c r="D28" s="9" t="s">
        <v>36</v>
      </c>
      <c r="E28" s="7"/>
      <c r="F28" s="7" t="s">
        <v>147</v>
      </c>
      <c r="G28" s="24">
        <v>86</v>
      </c>
      <c r="H28" s="23">
        <v>850</v>
      </c>
      <c r="I28" s="38">
        <f t="shared" si="0"/>
        <v>73100</v>
      </c>
      <c r="J28" s="9" t="s">
        <v>118</v>
      </c>
      <c r="K28" s="7"/>
    </row>
    <row r="29" spans="1:11" x14ac:dyDescent="0.3">
      <c r="A29" s="25">
        <v>45724</v>
      </c>
      <c r="B29" s="9" t="s">
        <v>88</v>
      </c>
      <c r="C29" s="9" t="s">
        <v>36</v>
      </c>
      <c r="D29" s="9" t="s">
        <v>36</v>
      </c>
      <c r="E29" s="7"/>
      <c r="F29" s="7" t="s">
        <v>147</v>
      </c>
      <c r="G29" s="24">
        <v>81</v>
      </c>
      <c r="H29" s="23">
        <v>850</v>
      </c>
      <c r="I29" s="38">
        <f t="shared" si="0"/>
        <v>68850</v>
      </c>
      <c r="J29" s="9" t="s">
        <v>118</v>
      </c>
      <c r="K29" s="7"/>
    </row>
    <row r="30" spans="1:11" x14ac:dyDescent="0.3">
      <c r="A30" s="25">
        <v>45724</v>
      </c>
      <c r="B30" s="9" t="s">
        <v>94</v>
      </c>
      <c r="C30" s="9" t="s">
        <v>36</v>
      </c>
      <c r="D30" s="9" t="s">
        <v>36</v>
      </c>
      <c r="E30" s="7"/>
      <c r="F30" s="7" t="s">
        <v>147</v>
      </c>
      <c r="G30" s="24">
        <v>67</v>
      </c>
      <c r="H30" s="23">
        <v>850</v>
      </c>
      <c r="I30" s="38">
        <f t="shared" si="0"/>
        <v>56950</v>
      </c>
      <c r="J30" s="9" t="s">
        <v>118</v>
      </c>
      <c r="K30" s="7"/>
    </row>
    <row r="31" spans="1:11" x14ac:dyDescent="0.3">
      <c r="A31" s="25">
        <v>45724</v>
      </c>
      <c r="B31" s="9" t="s">
        <v>99</v>
      </c>
      <c r="C31" s="9" t="s">
        <v>36</v>
      </c>
      <c r="D31" s="9" t="s">
        <v>36</v>
      </c>
      <c r="E31" s="7"/>
      <c r="F31" s="7" t="s">
        <v>147</v>
      </c>
      <c r="G31" s="24">
        <v>64</v>
      </c>
      <c r="H31" s="23">
        <v>850</v>
      </c>
      <c r="I31" s="38">
        <f t="shared" si="0"/>
        <v>54400</v>
      </c>
      <c r="J31" s="9" t="s">
        <v>118</v>
      </c>
      <c r="K31" s="7"/>
    </row>
    <row r="32" spans="1:11" x14ac:dyDescent="0.3">
      <c r="A32" s="25">
        <v>45724</v>
      </c>
      <c r="B32" s="9" t="s">
        <v>104</v>
      </c>
      <c r="C32" s="9" t="s">
        <v>36</v>
      </c>
      <c r="D32" s="9" t="s">
        <v>36</v>
      </c>
      <c r="E32" s="7"/>
      <c r="F32" s="7" t="s">
        <v>147</v>
      </c>
      <c r="G32" s="24">
        <v>37</v>
      </c>
      <c r="H32" s="23">
        <v>850</v>
      </c>
      <c r="I32" s="38">
        <f t="shared" si="0"/>
        <v>31450</v>
      </c>
      <c r="J32" s="9" t="s">
        <v>118</v>
      </c>
      <c r="K32" s="7"/>
    </row>
    <row r="33" spans="1:11" x14ac:dyDescent="0.3">
      <c r="A33" s="25">
        <v>45726</v>
      </c>
      <c r="B33" s="9" t="s">
        <v>104</v>
      </c>
      <c r="C33" s="9" t="s">
        <v>37</v>
      </c>
      <c r="D33" s="9" t="s">
        <v>148</v>
      </c>
      <c r="E33" s="7"/>
      <c r="F33" s="7" t="s">
        <v>37</v>
      </c>
      <c r="G33" s="24">
        <v>1</v>
      </c>
      <c r="H33" s="23">
        <v>50919</v>
      </c>
      <c r="I33" s="38">
        <f t="shared" si="0"/>
        <v>50919</v>
      </c>
      <c r="J33" s="9" t="s">
        <v>118</v>
      </c>
      <c r="K33" s="7"/>
    </row>
    <row r="34" spans="1:11" x14ac:dyDescent="0.3">
      <c r="A34" s="25">
        <v>45729</v>
      </c>
      <c r="B34" s="9" t="s">
        <v>83</v>
      </c>
      <c r="C34" s="9" t="s">
        <v>39</v>
      </c>
      <c r="D34" s="9" t="s">
        <v>148</v>
      </c>
      <c r="E34" s="7"/>
      <c r="F34" s="7" t="s">
        <v>39</v>
      </c>
      <c r="G34" s="24">
        <v>1</v>
      </c>
      <c r="H34" s="23">
        <v>8911</v>
      </c>
      <c r="I34" s="38">
        <f t="shared" si="0"/>
        <v>8911</v>
      </c>
      <c r="J34" s="9" t="s">
        <v>118</v>
      </c>
      <c r="K34" s="7"/>
    </row>
    <row r="35" spans="1:11" x14ac:dyDescent="0.3">
      <c r="A35" s="25">
        <v>45734</v>
      </c>
      <c r="B35" s="9" t="s">
        <v>104</v>
      </c>
      <c r="C35" s="9" t="s">
        <v>40</v>
      </c>
      <c r="D35" s="9" t="s">
        <v>148</v>
      </c>
      <c r="E35" s="7"/>
      <c r="F35" s="7" t="s">
        <v>40</v>
      </c>
      <c r="G35" s="24">
        <v>1</v>
      </c>
      <c r="H35" s="23">
        <v>14118</v>
      </c>
      <c r="I35" s="38">
        <f t="shared" ref="I35:I66" si="1">IF(AND(G35&lt;&gt;"",H35&lt;&gt;""),G35*H35,"")</f>
        <v>14118</v>
      </c>
      <c r="J35" s="9" t="s">
        <v>118</v>
      </c>
      <c r="K35" s="7"/>
    </row>
    <row r="36" spans="1:11" x14ac:dyDescent="0.3">
      <c r="A36" s="25">
        <v>45735</v>
      </c>
      <c r="B36" s="9" t="s">
        <v>44</v>
      </c>
      <c r="C36" s="9" t="s">
        <v>36</v>
      </c>
      <c r="D36" s="9" t="s">
        <v>36</v>
      </c>
      <c r="E36" s="7"/>
      <c r="F36" s="7" t="s">
        <v>149</v>
      </c>
      <c r="G36" s="24">
        <v>92</v>
      </c>
      <c r="H36" s="23">
        <v>850</v>
      </c>
      <c r="I36" s="38">
        <f t="shared" si="1"/>
        <v>78200</v>
      </c>
      <c r="J36" s="9" t="s">
        <v>118</v>
      </c>
      <c r="K36" s="7"/>
    </row>
    <row r="37" spans="1:11" x14ac:dyDescent="0.3">
      <c r="A37" s="25">
        <v>45735</v>
      </c>
      <c r="B37" s="9" t="s">
        <v>83</v>
      </c>
      <c r="C37" s="9" t="s">
        <v>36</v>
      </c>
      <c r="D37" s="9" t="s">
        <v>36</v>
      </c>
      <c r="E37" s="7"/>
      <c r="F37" s="7" t="s">
        <v>149</v>
      </c>
      <c r="G37" s="24">
        <v>93</v>
      </c>
      <c r="H37" s="23">
        <v>850</v>
      </c>
      <c r="I37" s="38">
        <f t="shared" si="1"/>
        <v>79050</v>
      </c>
      <c r="J37" s="9" t="s">
        <v>118</v>
      </c>
      <c r="K37" s="7"/>
    </row>
    <row r="38" spans="1:11" x14ac:dyDescent="0.3">
      <c r="A38" s="25">
        <v>45735</v>
      </c>
      <c r="B38" s="9" t="s">
        <v>88</v>
      </c>
      <c r="C38" s="9" t="s">
        <v>36</v>
      </c>
      <c r="D38" s="9" t="s">
        <v>36</v>
      </c>
      <c r="E38" s="7"/>
      <c r="F38" s="7" t="s">
        <v>149</v>
      </c>
      <c r="G38" s="24">
        <v>91</v>
      </c>
      <c r="H38" s="23">
        <v>850</v>
      </c>
      <c r="I38" s="38">
        <f t="shared" si="1"/>
        <v>77350</v>
      </c>
      <c r="J38" s="9" t="s">
        <v>118</v>
      </c>
      <c r="K38" s="7"/>
    </row>
    <row r="39" spans="1:11" x14ac:dyDescent="0.3">
      <c r="A39" s="25">
        <v>45735</v>
      </c>
      <c r="B39" s="9" t="s">
        <v>94</v>
      </c>
      <c r="C39" s="9" t="s">
        <v>36</v>
      </c>
      <c r="D39" s="9" t="s">
        <v>36</v>
      </c>
      <c r="E39" s="7"/>
      <c r="F39" s="7" t="s">
        <v>149</v>
      </c>
      <c r="G39" s="24">
        <v>70</v>
      </c>
      <c r="H39" s="23">
        <v>850</v>
      </c>
      <c r="I39" s="38">
        <f t="shared" si="1"/>
        <v>59500</v>
      </c>
      <c r="J39" s="9" t="s">
        <v>118</v>
      </c>
      <c r="K39" s="7"/>
    </row>
    <row r="40" spans="1:11" x14ac:dyDescent="0.3">
      <c r="A40" s="25">
        <v>45735</v>
      </c>
      <c r="B40" s="9" t="s">
        <v>94</v>
      </c>
      <c r="C40" s="9" t="s">
        <v>38</v>
      </c>
      <c r="D40" s="9" t="s">
        <v>148</v>
      </c>
      <c r="E40" s="7"/>
      <c r="F40" s="7" t="s">
        <v>38</v>
      </c>
      <c r="G40" s="24">
        <v>1</v>
      </c>
      <c r="H40" s="23">
        <v>11292</v>
      </c>
      <c r="I40" s="38">
        <f t="shared" si="1"/>
        <v>11292</v>
      </c>
      <c r="J40" s="9" t="s">
        <v>118</v>
      </c>
      <c r="K40" s="7"/>
    </row>
    <row r="41" spans="1:11" x14ac:dyDescent="0.3">
      <c r="A41" s="25">
        <v>45735</v>
      </c>
      <c r="B41" s="9" t="s">
        <v>99</v>
      </c>
      <c r="C41" s="9" t="s">
        <v>36</v>
      </c>
      <c r="D41" s="9" t="s">
        <v>36</v>
      </c>
      <c r="E41" s="7"/>
      <c r="F41" s="7" t="s">
        <v>149</v>
      </c>
      <c r="G41" s="24">
        <v>57</v>
      </c>
      <c r="H41" s="23">
        <v>850</v>
      </c>
      <c r="I41" s="38">
        <f t="shared" si="1"/>
        <v>48450</v>
      </c>
      <c r="J41" s="9" t="s">
        <v>118</v>
      </c>
      <c r="K41" s="7"/>
    </row>
    <row r="42" spans="1:11" x14ac:dyDescent="0.3">
      <c r="A42" s="25">
        <v>45735</v>
      </c>
      <c r="B42" s="9" t="s">
        <v>99</v>
      </c>
      <c r="C42" s="9" t="s">
        <v>38</v>
      </c>
      <c r="D42" s="9" t="s">
        <v>148</v>
      </c>
      <c r="E42" s="7"/>
      <c r="F42" s="7" t="s">
        <v>38</v>
      </c>
      <c r="G42" s="24">
        <v>1</v>
      </c>
      <c r="H42" s="23">
        <v>21371</v>
      </c>
      <c r="I42" s="38">
        <f t="shared" si="1"/>
        <v>21371</v>
      </c>
      <c r="J42" s="9" t="s">
        <v>118</v>
      </c>
      <c r="K42" s="7"/>
    </row>
    <row r="43" spans="1:11" x14ac:dyDescent="0.3">
      <c r="A43" s="25">
        <v>45735</v>
      </c>
      <c r="B43" s="9" t="s">
        <v>104</v>
      </c>
      <c r="C43" s="9" t="s">
        <v>36</v>
      </c>
      <c r="D43" s="9" t="s">
        <v>36</v>
      </c>
      <c r="E43" s="7"/>
      <c r="F43" s="7" t="s">
        <v>149</v>
      </c>
      <c r="G43" s="24">
        <v>39</v>
      </c>
      <c r="H43" s="23">
        <v>850</v>
      </c>
      <c r="I43" s="38">
        <f t="shared" si="1"/>
        <v>33150</v>
      </c>
      <c r="J43" s="9" t="s">
        <v>118</v>
      </c>
      <c r="K43" s="7"/>
    </row>
    <row r="44" spans="1:11" x14ac:dyDescent="0.3">
      <c r="A44" s="25">
        <v>45737</v>
      </c>
      <c r="B44" s="9" t="s">
        <v>83</v>
      </c>
      <c r="C44" s="9" t="s">
        <v>37</v>
      </c>
      <c r="D44" s="9" t="s">
        <v>148</v>
      </c>
      <c r="E44" s="7"/>
      <c r="F44" s="7" t="s">
        <v>37</v>
      </c>
      <c r="G44" s="24">
        <v>1</v>
      </c>
      <c r="H44" s="23">
        <v>8587</v>
      </c>
      <c r="I44" s="38">
        <f t="shared" si="1"/>
        <v>8587</v>
      </c>
      <c r="J44" s="9" t="s">
        <v>118</v>
      </c>
      <c r="K44" s="7"/>
    </row>
    <row r="45" spans="1:11" x14ac:dyDescent="0.3">
      <c r="A45" s="25">
        <v>45752</v>
      </c>
      <c r="B45" s="9" t="s">
        <v>94</v>
      </c>
      <c r="C45" s="9" t="s">
        <v>38</v>
      </c>
      <c r="D45" s="9" t="s">
        <v>148</v>
      </c>
      <c r="E45" s="7"/>
      <c r="F45" s="7" t="s">
        <v>38</v>
      </c>
      <c r="G45" s="24">
        <v>1</v>
      </c>
      <c r="H45" s="23">
        <v>18597</v>
      </c>
      <c r="I45" s="38">
        <f t="shared" si="1"/>
        <v>18597</v>
      </c>
      <c r="J45" s="9" t="s">
        <v>118</v>
      </c>
      <c r="K45" s="7"/>
    </row>
    <row r="46" spans="1:11" x14ac:dyDescent="0.3">
      <c r="A46" s="25">
        <v>45755</v>
      </c>
      <c r="B46" s="9" t="s">
        <v>44</v>
      </c>
      <c r="C46" s="9" t="s">
        <v>36</v>
      </c>
      <c r="D46" s="9" t="s">
        <v>36</v>
      </c>
      <c r="E46" s="7"/>
      <c r="F46" s="7" t="s">
        <v>147</v>
      </c>
      <c r="G46" s="24">
        <v>131</v>
      </c>
      <c r="H46" s="23">
        <v>850</v>
      </c>
      <c r="I46" s="38">
        <f t="shared" si="1"/>
        <v>111350</v>
      </c>
      <c r="J46" s="9" t="s">
        <v>118</v>
      </c>
      <c r="K46" s="7"/>
    </row>
    <row r="47" spans="1:11" x14ac:dyDescent="0.3">
      <c r="A47" s="25">
        <v>45755</v>
      </c>
      <c r="B47" s="9" t="s">
        <v>83</v>
      </c>
      <c r="C47" s="9" t="s">
        <v>36</v>
      </c>
      <c r="D47" s="9" t="s">
        <v>36</v>
      </c>
      <c r="E47" s="7"/>
      <c r="F47" s="7" t="s">
        <v>147</v>
      </c>
      <c r="G47" s="24">
        <v>98</v>
      </c>
      <c r="H47" s="23">
        <v>850</v>
      </c>
      <c r="I47" s="38">
        <f t="shared" si="1"/>
        <v>83300</v>
      </c>
      <c r="J47" s="9" t="s">
        <v>118</v>
      </c>
      <c r="K47" s="7"/>
    </row>
    <row r="48" spans="1:11" x14ac:dyDescent="0.3">
      <c r="A48" s="25">
        <v>45755</v>
      </c>
      <c r="B48" s="9" t="s">
        <v>83</v>
      </c>
      <c r="C48" s="9" t="s">
        <v>37</v>
      </c>
      <c r="D48" s="9" t="s">
        <v>148</v>
      </c>
      <c r="E48" s="7"/>
      <c r="F48" s="7" t="s">
        <v>37</v>
      </c>
      <c r="G48" s="24">
        <v>1</v>
      </c>
      <c r="H48" s="23">
        <v>29583</v>
      </c>
      <c r="I48" s="38">
        <f t="shared" si="1"/>
        <v>29583</v>
      </c>
      <c r="J48" s="9" t="s">
        <v>118</v>
      </c>
      <c r="K48" s="7"/>
    </row>
    <row r="49" spans="1:11" x14ac:dyDescent="0.3">
      <c r="A49" s="25">
        <v>45755</v>
      </c>
      <c r="B49" s="9" t="s">
        <v>94</v>
      </c>
      <c r="C49" s="9" t="s">
        <v>36</v>
      </c>
      <c r="D49" s="9" t="s">
        <v>36</v>
      </c>
      <c r="E49" s="7"/>
      <c r="F49" s="7" t="s">
        <v>147</v>
      </c>
      <c r="G49" s="24">
        <v>97</v>
      </c>
      <c r="H49" s="23">
        <v>850</v>
      </c>
      <c r="I49" s="38">
        <f t="shared" si="1"/>
        <v>82450</v>
      </c>
      <c r="J49" s="9" t="s">
        <v>118</v>
      </c>
      <c r="K49" s="7"/>
    </row>
    <row r="50" spans="1:11" x14ac:dyDescent="0.3">
      <c r="A50" s="25">
        <v>45755</v>
      </c>
      <c r="B50" s="9" t="s">
        <v>99</v>
      </c>
      <c r="C50" s="9" t="s">
        <v>36</v>
      </c>
      <c r="D50" s="9" t="s">
        <v>36</v>
      </c>
      <c r="E50" s="7"/>
      <c r="F50" s="7" t="s">
        <v>147</v>
      </c>
      <c r="G50" s="24">
        <v>57</v>
      </c>
      <c r="H50" s="23">
        <v>850</v>
      </c>
      <c r="I50" s="38">
        <f t="shared" si="1"/>
        <v>48450</v>
      </c>
      <c r="J50" s="9" t="s">
        <v>118</v>
      </c>
      <c r="K50" s="7"/>
    </row>
    <row r="51" spans="1:11" x14ac:dyDescent="0.3">
      <c r="A51" s="25">
        <v>45755</v>
      </c>
      <c r="B51" s="9" t="s">
        <v>104</v>
      </c>
      <c r="C51" s="9" t="s">
        <v>36</v>
      </c>
      <c r="D51" s="9" t="s">
        <v>36</v>
      </c>
      <c r="E51" s="7"/>
      <c r="F51" s="7" t="s">
        <v>147</v>
      </c>
      <c r="G51" s="24">
        <v>52</v>
      </c>
      <c r="H51" s="23">
        <v>850</v>
      </c>
      <c r="I51" s="38">
        <f t="shared" si="1"/>
        <v>44200</v>
      </c>
      <c r="J51" s="9" t="s">
        <v>118</v>
      </c>
      <c r="K51" s="7"/>
    </row>
    <row r="52" spans="1:11" x14ac:dyDescent="0.3">
      <c r="A52" s="25">
        <v>45758</v>
      </c>
      <c r="B52" s="9" t="s">
        <v>99</v>
      </c>
      <c r="C52" s="9" t="s">
        <v>37</v>
      </c>
      <c r="D52" s="9" t="s">
        <v>148</v>
      </c>
      <c r="E52" s="7"/>
      <c r="F52" s="7" t="s">
        <v>37</v>
      </c>
      <c r="G52" s="24">
        <v>1</v>
      </c>
      <c r="H52" s="23">
        <v>27050</v>
      </c>
      <c r="I52" s="38">
        <f t="shared" si="1"/>
        <v>27050</v>
      </c>
      <c r="J52" s="9" t="s">
        <v>118</v>
      </c>
      <c r="K52" s="7"/>
    </row>
    <row r="53" spans="1:11" x14ac:dyDescent="0.3">
      <c r="A53" s="25">
        <v>45760</v>
      </c>
      <c r="B53" s="9" t="s">
        <v>104</v>
      </c>
      <c r="C53" s="9" t="s">
        <v>38</v>
      </c>
      <c r="D53" s="9" t="s">
        <v>148</v>
      </c>
      <c r="E53" s="7"/>
      <c r="F53" s="7" t="s">
        <v>38</v>
      </c>
      <c r="G53" s="24">
        <v>1</v>
      </c>
      <c r="H53" s="23">
        <v>15164</v>
      </c>
      <c r="I53" s="38">
        <f t="shared" si="1"/>
        <v>15164</v>
      </c>
      <c r="J53" s="9" t="s">
        <v>118</v>
      </c>
      <c r="K53" s="7"/>
    </row>
    <row r="54" spans="1:11" x14ac:dyDescent="0.3">
      <c r="A54" s="25">
        <v>45765</v>
      </c>
      <c r="B54" s="9" t="s">
        <v>44</v>
      </c>
      <c r="C54" s="9" t="s">
        <v>37</v>
      </c>
      <c r="D54" s="9" t="s">
        <v>148</v>
      </c>
      <c r="E54" s="7"/>
      <c r="F54" s="7" t="s">
        <v>37</v>
      </c>
      <c r="G54" s="24">
        <v>1</v>
      </c>
      <c r="H54" s="23">
        <v>10724</v>
      </c>
      <c r="I54" s="38">
        <f t="shared" si="1"/>
        <v>10724</v>
      </c>
      <c r="J54" s="9" t="s">
        <v>118</v>
      </c>
      <c r="K54" s="7"/>
    </row>
    <row r="55" spans="1:11" x14ac:dyDescent="0.3">
      <c r="A55" s="25">
        <v>45766</v>
      </c>
      <c r="B55" s="9" t="s">
        <v>44</v>
      </c>
      <c r="C55" s="9" t="s">
        <v>36</v>
      </c>
      <c r="D55" s="9" t="s">
        <v>36</v>
      </c>
      <c r="E55" s="7"/>
      <c r="F55" s="7" t="s">
        <v>149</v>
      </c>
      <c r="G55" s="24">
        <v>98</v>
      </c>
      <c r="H55" s="23">
        <v>850</v>
      </c>
      <c r="I55" s="38">
        <f t="shared" si="1"/>
        <v>83300</v>
      </c>
      <c r="J55" s="9" t="s">
        <v>118</v>
      </c>
      <c r="K55" s="7"/>
    </row>
    <row r="56" spans="1:11" x14ac:dyDescent="0.3">
      <c r="A56" s="25">
        <v>45766</v>
      </c>
      <c r="B56" s="9" t="s">
        <v>83</v>
      </c>
      <c r="C56" s="9" t="s">
        <v>36</v>
      </c>
      <c r="D56" s="9" t="s">
        <v>36</v>
      </c>
      <c r="E56" s="7"/>
      <c r="F56" s="7" t="s">
        <v>149</v>
      </c>
      <c r="G56" s="24">
        <v>73</v>
      </c>
      <c r="H56" s="23">
        <v>850</v>
      </c>
      <c r="I56" s="38">
        <f t="shared" si="1"/>
        <v>62050</v>
      </c>
      <c r="J56" s="9" t="s">
        <v>118</v>
      </c>
      <c r="K56" s="7"/>
    </row>
    <row r="57" spans="1:11" x14ac:dyDescent="0.3">
      <c r="A57" s="25">
        <v>45766</v>
      </c>
      <c r="B57" s="9" t="s">
        <v>94</v>
      </c>
      <c r="C57" s="9" t="s">
        <v>36</v>
      </c>
      <c r="D57" s="9" t="s">
        <v>36</v>
      </c>
      <c r="E57" s="7"/>
      <c r="F57" s="7" t="s">
        <v>149</v>
      </c>
      <c r="G57" s="24">
        <v>81</v>
      </c>
      <c r="H57" s="23">
        <v>850</v>
      </c>
      <c r="I57" s="38">
        <f t="shared" si="1"/>
        <v>68850</v>
      </c>
      <c r="J57" s="9" t="s">
        <v>118</v>
      </c>
      <c r="K57" s="7"/>
    </row>
    <row r="58" spans="1:11" x14ac:dyDescent="0.3">
      <c r="A58" s="25">
        <v>45766</v>
      </c>
      <c r="B58" s="9" t="s">
        <v>99</v>
      </c>
      <c r="C58" s="9" t="s">
        <v>36</v>
      </c>
      <c r="D58" s="9" t="s">
        <v>36</v>
      </c>
      <c r="E58" s="7"/>
      <c r="F58" s="7" t="s">
        <v>149</v>
      </c>
      <c r="G58" s="24">
        <v>55</v>
      </c>
      <c r="H58" s="23">
        <v>850</v>
      </c>
      <c r="I58" s="38">
        <f t="shared" si="1"/>
        <v>46750</v>
      </c>
      <c r="J58" s="9" t="s">
        <v>118</v>
      </c>
      <c r="K58" s="7"/>
    </row>
    <row r="59" spans="1:11" x14ac:dyDescent="0.3">
      <c r="A59" s="25">
        <v>45766</v>
      </c>
      <c r="B59" s="9" t="s">
        <v>104</v>
      </c>
      <c r="C59" s="9" t="s">
        <v>36</v>
      </c>
      <c r="D59" s="9" t="s">
        <v>36</v>
      </c>
      <c r="E59" s="7"/>
      <c r="F59" s="7" t="s">
        <v>149</v>
      </c>
      <c r="G59" s="24">
        <v>66</v>
      </c>
      <c r="H59" s="23">
        <v>850</v>
      </c>
      <c r="I59" s="38">
        <f t="shared" si="1"/>
        <v>56100</v>
      </c>
      <c r="J59" s="9" t="s">
        <v>118</v>
      </c>
      <c r="K59" s="7"/>
    </row>
    <row r="60" spans="1:11" x14ac:dyDescent="0.3">
      <c r="A60" s="25">
        <v>45771</v>
      </c>
      <c r="B60" s="9" t="s">
        <v>104</v>
      </c>
      <c r="C60" s="9" t="s">
        <v>39</v>
      </c>
      <c r="D60" s="9" t="s">
        <v>148</v>
      </c>
      <c r="E60" s="7"/>
      <c r="F60" s="7" t="s">
        <v>39</v>
      </c>
      <c r="G60" s="24">
        <v>1</v>
      </c>
      <c r="H60" s="23">
        <v>1689</v>
      </c>
      <c r="I60" s="38">
        <f t="shared" si="1"/>
        <v>1689</v>
      </c>
      <c r="J60" s="9" t="s">
        <v>118</v>
      </c>
      <c r="K60" s="7"/>
    </row>
    <row r="61" spans="1:11" x14ac:dyDescent="0.3">
      <c r="A61" s="25">
        <v>45781</v>
      </c>
      <c r="B61" s="9" t="s">
        <v>83</v>
      </c>
      <c r="C61" s="9" t="s">
        <v>41</v>
      </c>
      <c r="D61" s="9" t="s">
        <v>148</v>
      </c>
      <c r="E61" s="7"/>
      <c r="F61" s="7" t="s">
        <v>41</v>
      </c>
      <c r="G61" s="24">
        <v>1</v>
      </c>
      <c r="H61" s="23">
        <v>22325</v>
      </c>
      <c r="I61" s="38">
        <f t="shared" si="1"/>
        <v>22325</v>
      </c>
      <c r="J61" s="9" t="s">
        <v>118</v>
      </c>
      <c r="K61" s="7"/>
    </row>
    <row r="62" spans="1:11" x14ac:dyDescent="0.3">
      <c r="A62" s="25">
        <v>45783</v>
      </c>
      <c r="B62" s="9" t="s">
        <v>83</v>
      </c>
      <c r="C62" s="9" t="s">
        <v>39</v>
      </c>
      <c r="D62" s="9" t="s">
        <v>148</v>
      </c>
      <c r="E62" s="7"/>
      <c r="F62" s="7" t="s">
        <v>39</v>
      </c>
      <c r="G62" s="24">
        <v>1</v>
      </c>
      <c r="H62" s="23">
        <v>4023</v>
      </c>
      <c r="I62" s="38">
        <f t="shared" si="1"/>
        <v>4023</v>
      </c>
      <c r="J62" s="9" t="s">
        <v>118</v>
      </c>
      <c r="K62" s="7"/>
    </row>
    <row r="63" spans="1:11" x14ac:dyDescent="0.3">
      <c r="A63" s="25">
        <v>45784</v>
      </c>
      <c r="B63" s="9" t="s">
        <v>44</v>
      </c>
      <c r="C63" s="9" t="s">
        <v>41</v>
      </c>
      <c r="D63" s="9" t="s">
        <v>148</v>
      </c>
      <c r="E63" s="7"/>
      <c r="F63" s="7" t="s">
        <v>41</v>
      </c>
      <c r="G63" s="24">
        <v>1</v>
      </c>
      <c r="H63" s="23">
        <v>4607</v>
      </c>
      <c r="I63" s="38">
        <f t="shared" si="1"/>
        <v>4607</v>
      </c>
      <c r="J63" s="9" t="s">
        <v>118</v>
      </c>
      <c r="K63" s="7"/>
    </row>
    <row r="64" spans="1:11" x14ac:dyDescent="0.3">
      <c r="A64" s="25">
        <v>45785</v>
      </c>
      <c r="B64" s="9" t="s">
        <v>44</v>
      </c>
      <c r="C64" s="9" t="s">
        <v>36</v>
      </c>
      <c r="D64" s="9" t="s">
        <v>36</v>
      </c>
      <c r="E64" s="7"/>
      <c r="F64" s="7" t="s">
        <v>147</v>
      </c>
      <c r="G64" s="24">
        <v>72</v>
      </c>
      <c r="H64" s="23">
        <v>850</v>
      </c>
      <c r="I64" s="38">
        <f t="shared" si="1"/>
        <v>61200</v>
      </c>
      <c r="J64" s="9" t="s">
        <v>118</v>
      </c>
      <c r="K64" s="7"/>
    </row>
    <row r="65" spans="1:11" x14ac:dyDescent="0.3">
      <c r="A65" s="25">
        <v>45785</v>
      </c>
      <c r="B65" s="9" t="s">
        <v>83</v>
      </c>
      <c r="C65" s="9" t="s">
        <v>36</v>
      </c>
      <c r="D65" s="9" t="s">
        <v>36</v>
      </c>
      <c r="E65" s="7"/>
      <c r="F65" s="7" t="s">
        <v>147</v>
      </c>
      <c r="G65" s="24">
        <v>114</v>
      </c>
      <c r="H65" s="23">
        <v>850</v>
      </c>
      <c r="I65" s="38">
        <f t="shared" si="1"/>
        <v>96900</v>
      </c>
      <c r="J65" s="9" t="s">
        <v>118</v>
      </c>
      <c r="K65" s="7"/>
    </row>
    <row r="66" spans="1:11" x14ac:dyDescent="0.3">
      <c r="A66" s="25">
        <v>45785</v>
      </c>
      <c r="B66" s="9" t="s">
        <v>94</v>
      </c>
      <c r="C66" s="9" t="s">
        <v>36</v>
      </c>
      <c r="D66" s="9" t="s">
        <v>36</v>
      </c>
      <c r="E66" s="7"/>
      <c r="F66" s="7" t="s">
        <v>147</v>
      </c>
      <c r="G66" s="24">
        <v>103</v>
      </c>
      <c r="H66" s="23">
        <v>850</v>
      </c>
      <c r="I66" s="38">
        <f t="shared" si="1"/>
        <v>87550</v>
      </c>
      <c r="J66" s="9" t="s">
        <v>118</v>
      </c>
      <c r="K66" s="7"/>
    </row>
    <row r="67" spans="1:11" x14ac:dyDescent="0.3">
      <c r="A67" s="25">
        <v>45785</v>
      </c>
      <c r="B67" s="9" t="s">
        <v>99</v>
      </c>
      <c r="C67" s="9" t="s">
        <v>36</v>
      </c>
      <c r="D67" s="9" t="s">
        <v>36</v>
      </c>
      <c r="E67" s="7"/>
      <c r="F67" s="7" t="s">
        <v>147</v>
      </c>
      <c r="G67" s="24">
        <v>51</v>
      </c>
      <c r="H67" s="23">
        <v>850</v>
      </c>
      <c r="I67" s="38">
        <f t="shared" ref="I67:I98" si="2">IF(AND(G67&lt;&gt;"",H67&lt;&gt;""),G67*H67,"")</f>
        <v>43350</v>
      </c>
      <c r="J67" s="9" t="s">
        <v>118</v>
      </c>
      <c r="K67" s="7"/>
    </row>
    <row r="68" spans="1:11" x14ac:dyDescent="0.3">
      <c r="A68" s="25">
        <v>45789</v>
      </c>
      <c r="B68" s="9" t="s">
        <v>99</v>
      </c>
      <c r="C68" s="9" t="s">
        <v>37</v>
      </c>
      <c r="D68" s="9" t="s">
        <v>148</v>
      </c>
      <c r="E68" s="7"/>
      <c r="F68" s="7" t="s">
        <v>37</v>
      </c>
      <c r="G68" s="24">
        <v>1</v>
      </c>
      <c r="H68" s="23">
        <v>20990</v>
      </c>
      <c r="I68" s="38">
        <f t="shared" si="2"/>
        <v>20990</v>
      </c>
      <c r="J68" s="9" t="s">
        <v>118</v>
      </c>
      <c r="K68" s="7"/>
    </row>
    <row r="69" spans="1:11" x14ac:dyDescent="0.3">
      <c r="A69" s="25">
        <v>45794</v>
      </c>
      <c r="B69" s="9" t="s">
        <v>83</v>
      </c>
      <c r="C69" s="9" t="s">
        <v>37</v>
      </c>
      <c r="D69" s="9" t="s">
        <v>148</v>
      </c>
      <c r="E69" s="7"/>
      <c r="F69" s="7" t="s">
        <v>37</v>
      </c>
      <c r="G69" s="24">
        <v>1</v>
      </c>
      <c r="H69" s="23">
        <v>35015</v>
      </c>
      <c r="I69" s="38">
        <f t="shared" si="2"/>
        <v>35015</v>
      </c>
      <c r="J69" s="9" t="s">
        <v>118</v>
      </c>
      <c r="K69" s="7"/>
    </row>
    <row r="70" spans="1:11" x14ac:dyDescent="0.3">
      <c r="A70" s="25">
        <v>45796</v>
      </c>
      <c r="B70" s="9" t="s">
        <v>44</v>
      </c>
      <c r="C70" s="9" t="s">
        <v>36</v>
      </c>
      <c r="D70" s="9" t="s">
        <v>36</v>
      </c>
      <c r="E70" s="7"/>
      <c r="F70" s="7" t="s">
        <v>149</v>
      </c>
      <c r="G70" s="24">
        <v>70</v>
      </c>
      <c r="H70" s="23">
        <v>850</v>
      </c>
      <c r="I70" s="38">
        <f t="shared" si="2"/>
        <v>59500</v>
      </c>
      <c r="J70" s="9" t="s">
        <v>118</v>
      </c>
      <c r="K70" s="7"/>
    </row>
    <row r="71" spans="1:11" x14ac:dyDescent="0.3">
      <c r="A71" s="25">
        <v>45796</v>
      </c>
      <c r="B71" s="9" t="s">
        <v>83</v>
      </c>
      <c r="C71" s="9" t="s">
        <v>36</v>
      </c>
      <c r="D71" s="9" t="s">
        <v>36</v>
      </c>
      <c r="E71" s="7"/>
      <c r="F71" s="7" t="s">
        <v>149</v>
      </c>
      <c r="G71" s="24">
        <v>108</v>
      </c>
      <c r="H71" s="23">
        <v>850</v>
      </c>
      <c r="I71" s="38">
        <f t="shared" si="2"/>
        <v>91800</v>
      </c>
      <c r="J71" s="9" t="s">
        <v>118</v>
      </c>
      <c r="K71" s="7"/>
    </row>
    <row r="72" spans="1:11" x14ac:dyDescent="0.3">
      <c r="A72" s="25">
        <v>45796</v>
      </c>
      <c r="B72" s="9" t="s">
        <v>94</v>
      </c>
      <c r="C72" s="9" t="s">
        <v>36</v>
      </c>
      <c r="D72" s="9" t="s">
        <v>36</v>
      </c>
      <c r="E72" s="7"/>
      <c r="F72" s="7" t="s">
        <v>149</v>
      </c>
      <c r="G72" s="24">
        <v>85</v>
      </c>
      <c r="H72" s="23">
        <v>850</v>
      </c>
      <c r="I72" s="38">
        <f t="shared" si="2"/>
        <v>72250</v>
      </c>
      <c r="J72" s="9" t="s">
        <v>118</v>
      </c>
      <c r="K72" s="7"/>
    </row>
    <row r="73" spans="1:11" x14ac:dyDescent="0.3">
      <c r="A73" s="25">
        <v>45796</v>
      </c>
      <c r="B73" s="9" t="s">
        <v>99</v>
      </c>
      <c r="C73" s="9" t="s">
        <v>36</v>
      </c>
      <c r="D73" s="9" t="s">
        <v>36</v>
      </c>
      <c r="E73" s="7"/>
      <c r="F73" s="7" t="s">
        <v>149</v>
      </c>
      <c r="G73" s="24">
        <v>43</v>
      </c>
      <c r="H73" s="23">
        <v>850</v>
      </c>
      <c r="I73" s="38">
        <f t="shared" si="2"/>
        <v>36550</v>
      </c>
      <c r="J73" s="9" t="s">
        <v>118</v>
      </c>
      <c r="K73" s="7"/>
    </row>
    <row r="74" spans="1:11" x14ac:dyDescent="0.3">
      <c r="A74" s="25">
        <v>45802</v>
      </c>
      <c r="B74" s="9" t="s">
        <v>94</v>
      </c>
      <c r="C74" s="9" t="s">
        <v>38</v>
      </c>
      <c r="D74" s="9" t="s">
        <v>148</v>
      </c>
      <c r="E74" s="7"/>
      <c r="F74" s="7" t="s">
        <v>38</v>
      </c>
      <c r="G74" s="24">
        <v>1</v>
      </c>
      <c r="H74" s="23">
        <v>3265</v>
      </c>
      <c r="I74" s="38">
        <f t="shared" si="2"/>
        <v>3265</v>
      </c>
      <c r="J74" s="9" t="s">
        <v>118</v>
      </c>
      <c r="K74" s="7"/>
    </row>
    <row r="75" spans="1:11" x14ac:dyDescent="0.3">
      <c r="A75" s="25">
        <v>45812</v>
      </c>
      <c r="B75" s="9" t="s">
        <v>94</v>
      </c>
      <c r="C75" s="9" t="s">
        <v>37</v>
      </c>
      <c r="D75" s="9" t="s">
        <v>148</v>
      </c>
      <c r="E75" s="7"/>
      <c r="F75" s="7" t="s">
        <v>37</v>
      </c>
      <c r="G75" s="24">
        <v>1</v>
      </c>
      <c r="H75" s="23">
        <v>31878</v>
      </c>
      <c r="I75" s="38">
        <f t="shared" si="2"/>
        <v>31878</v>
      </c>
      <c r="J75" s="9" t="s">
        <v>118</v>
      </c>
      <c r="K75" s="7"/>
    </row>
    <row r="76" spans="1:11" x14ac:dyDescent="0.3">
      <c r="A76" s="25">
        <v>45815</v>
      </c>
      <c r="B76" s="9" t="s">
        <v>83</v>
      </c>
      <c r="C76" s="9" t="s">
        <v>37</v>
      </c>
      <c r="D76" s="9" t="s">
        <v>148</v>
      </c>
      <c r="E76" s="7"/>
      <c r="F76" s="7" t="s">
        <v>37</v>
      </c>
      <c r="G76" s="24">
        <v>1</v>
      </c>
      <c r="H76" s="23">
        <v>17814</v>
      </c>
      <c r="I76" s="38">
        <f t="shared" si="2"/>
        <v>17814</v>
      </c>
      <c r="J76" s="9" t="s">
        <v>118</v>
      </c>
      <c r="K76" s="7"/>
    </row>
    <row r="77" spans="1:11" x14ac:dyDescent="0.3">
      <c r="A77" s="25">
        <v>45816</v>
      </c>
      <c r="B77" s="9" t="s">
        <v>44</v>
      </c>
      <c r="C77" s="9" t="s">
        <v>36</v>
      </c>
      <c r="D77" s="9" t="s">
        <v>36</v>
      </c>
      <c r="E77" s="7"/>
      <c r="F77" s="7" t="s">
        <v>147</v>
      </c>
      <c r="G77" s="24">
        <v>113</v>
      </c>
      <c r="H77" s="23">
        <v>850</v>
      </c>
      <c r="I77" s="38">
        <f t="shared" si="2"/>
        <v>96050</v>
      </c>
      <c r="J77" s="9" t="s">
        <v>118</v>
      </c>
      <c r="K77" s="7"/>
    </row>
    <row r="78" spans="1:11" x14ac:dyDescent="0.3">
      <c r="A78" s="25">
        <v>45816</v>
      </c>
      <c r="B78" s="9" t="s">
        <v>83</v>
      </c>
      <c r="C78" s="9" t="s">
        <v>36</v>
      </c>
      <c r="D78" s="9" t="s">
        <v>36</v>
      </c>
      <c r="E78" s="7"/>
      <c r="F78" s="7" t="s">
        <v>147</v>
      </c>
      <c r="G78" s="24">
        <v>106</v>
      </c>
      <c r="H78" s="23">
        <v>850</v>
      </c>
      <c r="I78" s="38">
        <f t="shared" si="2"/>
        <v>90100</v>
      </c>
      <c r="J78" s="9" t="s">
        <v>118</v>
      </c>
      <c r="K78" s="7"/>
    </row>
    <row r="79" spans="1:11" x14ac:dyDescent="0.3">
      <c r="A79" s="25">
        <v>45816</v>
      </c>
      <c r="B79" s="9" t="s">
        <v>94</v>
      </c>
      <c r="C79" s="9" t="s">
        <v>36</v>
      </c>
      <c r="D79" s="9" t="s">
        <v>36</v>
      </c>
      <c r="E79" s="7"/>
      <c r="F79" s="7" t="s">
        <v>147</v>
      </c>
      <c r="G79" s="24">
        <v>64</v>
      </c>
      <c r="H79" s="23">
        <v>850</v>
      </c>
      <c r="I79" s="38">
        <f t="shared" si="2"/>
        <v>54400</v>
      </c>
      <c r="J79" s="9" t="s">
        <v>118</v>
      </c>
      <c r="K79" s="7"/>
    </row>
    <row r="80" spans="1:11" x14ac:dyDescent="0.3">
      <c r="A80" s="25">
        <v>45816</v>
      </c>
      <c r="B80" s="9" t="s">
        <v>99</v>
      </c>
      <c r="C80" s="9" t="s">
        <v>36</v>
      </c>
      <c r="D80" s="9" t="s">
        <v>36</v>
      </c>
      <c r="E80" s="7"/>
      <c r="F80" s="7" t="s">
        <v>147</v>
      </c>
      <c r="G80" s="24">
        <v>38</v>
      </c>
      <c r="H80" s="23">
        <v>850</v>
      </c>
      <c r="I80" s="38">
        <f t="shared" si="2"/>
        <v>32300</v>
      </c>
      <c r="J80" s="9" t="s">
        <v>118</v>
      </c>
      <c r="K80" s="7"/>
    </row>
    <row r="81" spans="1:11" x14ac:dyDescent="0.3">
      <c r="A81" s="25">
        <v>45818</v>
      </c>
      <c r="B81" s="9" t="s">
        <v>44</v>
      </c>
      <c r="C81" s="9" t="s">
        <v>37</v>
      </c>
      <c r="D81" s="9" t="s">
        <v>148</v>
      </c>
      <c r="E81" s="7"/>
      <c r="F81" s="7" t="s">
        <v>37</v>
      </c>
      <c r="G81" s="24">
        <v>1</v>
      </c>
      <c r="H81" s="23">
        <v>17773</v>
      </c>
      <c r="I81" s="38">
        <f t="shared" si="2"/>
        <v>17773</v>
      </c>
      <c r="J81" s="9" t="s">
        <v>118</v>
      </c>
      <c r="K81" s="7"/>
    </row>
    <row r="82" spans="1:11" x14ac:dyDescent="0.3">
      <c r="A82" s="25">
        <v>45827</v>
      </c>
      <c r="B82" s="9" t="s">
        <v>44</v>
      </c>
      <c r="C82" s="9" t="s">
        <v>36</v>
      </c>
      <c r="D82" s="9" t="s">
        <v>36</v>
      </c>
      <c r="E82" s="7"/>
      <c r="F82" s="7" t="s">
        <v>149</v>
      </c>
      <c r="G82" s="24">
        <v>92</v>
      </c>
      <c r="H82" s="23">
        <v>850</v>
      </c>
      <c r="I82" s="38">
        <f t="shared" si="2"/>
        <v>78200</v>
      </c>
      <c r="J82" s="9" t="s">
        <v>118</v>
      </c>
      <c r="K82" s="7"/>
    </row>
    <row r="83" spans="1:11" x14ac:dyDescent="0.3">
      <c r="A83" s="25">
        <v>45827</v>
      </c>
      <c r="B83" s="9" t="s">
        <v>83</v>
      </c>
      <c r="C83" s="9" t="s">
        <v>36</v>
      </c>
      <c r="D83" s="9" t="s">
        <v>36</v>
      </c>
      <c r="E83" s="7"/>
      <c r="F83" s="7" t="s">
        <v>149</v>
      </c>
      <c r="G83" s="24">
        <v>77</v>
      </c>
      <c r="H83" s="23">
        <v>850</v>
      </c>
      <c r="I83" s="38">
        <f t="shared" si="2"/>
        <v>65450</v>
      </c>
      <c r="J83" s="9" t="s">
        <v>118</v>
      </c>
      <c r="K83" s="7"/>
    </row>
    <row r="84" spans="1:11" x14ac:dyDescent="0.3">
      <c r="A84" s="25">
        <v>45827</v>
      </c>
      <c r="B84" s="9" t="s">
        <v>94</v>
      </c>
      <c r="C84" s="9" t="s">
        <v>36</v>
      </c>
      <c r="D84" s="9" t="s">
        <v>36</v>
      </c>
      <c r="E84" s="7"/>
      <c r="F84" s="7" t="s">
        <v>149</v>
      </c>
      <c r="G84" s="24">
        <v>66</v>
      </c>
      <c r="H84" s="23">
        <v>850</v>
      </c>
      <c r="I84" s="38">
        <f t="shared" si="2"/>
        <v>56100</v>
      </c>
      <c r="J84" s="9" t="s">
        <v>118</v>
      </c>
      <c r="K84" s="7"/>
    </row>
    <row r="85" spans="1:11" x14ac:dyDescent="0.3">
      <c r="A85" s="25">
        <v>45827</v>
      </c>
      <c r="B85" s="9" t="s">
        <v>99</v>
      </c>
      <c r="C85" s="9" t="s">
        <v>36</v>
      </c>
      <c r="D85" s="9" t="s">
        <v>36</v>
      </c>
      <c r="E85" s="7"/>
      <c r="F85" s="7" t="s">
        <v>149</v>
      </c>
      <c r="G85" s="24">
        <v>28</v>
      </c>
      <c r="H85" s="23">
        <v>850</v>
      </c>
      <c r="I85" s="38">
        <f t="shared" si="2"/>
        <v>23800</v>
      </c>
      <c r="J85" s="9" t="s">
        <v>118</v>
      </c>
      <c r="K85" s="7"/>
    </row>
    <row r="86" spans="1:11" x14ac:dyDescent="0.3">
      <c r="A86" s="25">
        <v>45846</v>
      </c>
      <c r="B86" s="9" t="s">
        <v>44</v>
      </c>
      <c r="C86" s="9" t="s">
        <v>36</v>
      </c>
      <c r="D86" s="9" t="s">
        <v>36</v>
      </c>
      <c r="E86" s="7"/>
      <c r="F86" s="7" t="s">
        <v>147</v>
      </c>
      <c r="G86" s="24">
        <v>82</v>
      </c>
      <c r="H86" s="23">
        <v>850</v>
      </c>
      <c r="I86" s="38">
        <f t="shared" si="2"/>
        <v>69700</v>
      </c>
      <c r="J86" s="9" t="s">
        <v>118</v>
      </c>
      <c r="K86" s="7"/>
    </row>
    <row r="87" spans="1:11" x14ac:dyDescent="0.3">
      <c r="A87" s="25">
        <v>45846</v>
      </c>
      <c r="B87" s="9" t="s">
        <v>83</v>
      </c>
      <c r="C87" s="9" t="s">
        <v>36</v>
      </c>
      <c r="D87" s="9" t="s">
        <v>36</v>
      </c>
      <c r="E87" s="7"/>
      <c r="F87" s="7" t="s">
        <v>147</v>
      </c>
      <c r="G87" s="24">
        <v>93</v>
      </c>
      <c r="H87" s="23">
        <v>850</v>
      </c>
      <c r="I87" s="38">
        <f t="shared" si="2"/>
        <v>79050</v>
      </c>
      <c r="J87" s="9" t="s">
        <v>118</v>
      </c>
      <c r="K87" s="7"/>
    </row>
    <row r="88" spans="1:11" x14ac:dyDescent="0.3">
      <c r="A88" s="25">
        <v>45846</v>
      </c>
      <c r="B88" s="9" t="s">
        <v>94</v>
      </c>
      <c r="C88" s="9" t="s">
        <v>36</v>
      </c>
      <c r="D88" s="9" t="s">
        <v>36</v>
      </c>
      <c r="E88" s="7"/>
      <c r="F88" s="7" t="s">
        <v>147</v>
      </c>
      <c r="G88" s="24">
        <v>75</v>
      </c>
      <c r="H88" s="23">
        <v>850</v>
      </c>
      <c r="I88" s="38">
        <f t="shared" si="2"/>
        <v>63750</v>
      </c>
      <c r="J88" s="9" t="s">
        <v>118</v>
      </c>
      <c r="K88" s="7"/>
    </row>
    <row r="89" spans="1:11" x14ac:dyDescent="0.3">
      <c r="A89" s="25">
        <v>45848</v>
      </c>
      <c r="B89" s="9" t="s">
        <v>83</v>
      </c>
      <c r="C89" s="9" t="s">
        <v>38</v>
      </c>
      <c r="D89" s="9" t="s">
        <v>148</v>
      </c>
      <c r="E89" s="7"/>
      <c r="F89" s="7" t="s">
        <v>38</v>
      </c>
      <c r="G89" s="24">
        <v>1</v>
      </c>
      <c r="H89" s="23">
        <v>22090</v>
      </c>
      <c r="I89" s="38">
        <f t="shared" si="2"/>
        <v>22090</v>
      </c>
      <c r="J89" s="9" t="s">
        <v>118</v>
      </c>
      <c r="K89" s="7"/>
    </row>
    <row r="90" spans="1:11" x14ac:dyDescent="0.3">
      <c r="A90" s="25">
        <v>45850</v>
      </c>
      <c r="B90" s="9" t="s">
        <v>83</v>
      </c>
      <c r="C90" s="9" t="s">
        <v>37</v>
      </c>
      <c r="D90" s="9" t="s">
        <v>148</v>
      </c>
      <c r="E90" s="7"/>
      <c r="F90" s="7" t="s">
        <v>37</v>
      </c>
      <c r="G90" s="24">
        <v>1</v>
      </c>
      <c r="H90" s="23">
        <v>15719</v>
      </c>
      <c r="I90" s="38">
        <f t="shared" si="2"/>
        <v>15719</v>
      </c>
      <c r="J90" s="9" t="s">
        <v>118</v>
      </c>
      <c r="K90" s="7"/>
    </row>
    <row r="91" spans="1:11" x14ac:dyDescent="0.3">
      <c r="A91" s="25">
        <v>45853</v>
      </c>
      <c r="B91" s="9" t="s">
        <v>94</v>
      </c>
      <c r="C91" s="9" t="s">
        <v>38</v>
      </c>
      <c r="D91" s="9" t="s">
        <v>148</v>
      </c>
      <c r="E91" s="7"/>
      <c r="F91" s="7" t="s">
        <v>38</v>
      </c>
      <c r="G91" s="24">
        <v>1</v>
      </c>
      <c r="H91" s="23">
        <v>13641</v>
      </c>
      <c r="I91" s="38">
        <f t="shared" si="2"/>
        <v>13641</v>
      </c>
      <c r="J91" s="9" t="s">
        <v>118</v>
      </c>
      <c r="K91" s="7"/>
    </row>
    <row r="92" spans="1:11" x14ac:dyDescent="0.3">
      <c r="A92" s="25">
        <v>45857</v>
      </c>
      <c r="B92" s="9" t="s">
        <v>44</v>
      </c>
      <c r="C92" s="9" t="s">
        <v>36</v>
      </c>
      <c r="D92" s="9" t="s">
        <v>36</v>
      </c>
      <c r="E92" s="7"/>
      <c r="F92" s="7" t="s">
        <v>149</v>
      </c>
      <c r="G92" s="24">
        <v>62</v>
      </c>
      <c r="H92" s="23">
        <v>850</v>
      </c>
      <c r="I92" s="38">
        <f t="shared" si="2"/>
        <v>52700</v>
      </c>
      <c r="J92" s="9" t="s">
        <v>118</v>
      </c>
      <c r="K92" s="7"/>
    </row>
    <row r="93" spans="1:11" x14ac:dyDescent="0.3">
      <c r="A93" s="25">
        <v>45857</v>
      </c>
      <c r="B93" s="9" t="s">
        <v>83</v>
      </c>
      <c r="C93" s="9" t="s">
        <v>36</v>
      </c>
      <c r="D93" s="9" t="s">
        <v>36</v>
      </c>
      <c r="E93" s="7"/>
      <c r="F93" s="7" t="s">
        <v>149</v>
      </c>
      <c r="G93" s="24">
        <v>111</v>
      </c>
      <c r="H93" s="23">
        <v>850</v>
      </c>
      <c r="I93" s="38">
        <f t="shared" si="2"/>
        <v>94350</v>
      </c>
      <c r="J93" s="9" t="s">
        <v>118</v>
      </c>
      <c r="K93" s="7"/>
    </row>
    <row r="94" spans="1:11" x14ac:dyDescent="0.3">
      <c r="A94" s="25">
        <v>45857</v>
      </c>
      <c r="B94" s="9" t="s">
        <v>94</v>
      </c>
      <c r="C94" s="9" t="s">
        <v>36</v>
      </c>
      <c r="D94" s="9" t="s">
        <v>36</v>
      </c>
      <c r="E94" s="7"/>
      <c r="F94" s="7" t="s">
        <v>149</v>
      </c>
      <c r="G94" s="24">
        <v>55</v>
      </c>
      <c r="H94" s="23">
        <v>850</v>
      </c>
      <c r="I94" s="38">
        <f t="shared" si="2"/>
        <v>46750</v>
      </c>
      <c r="J94" s="9" t="s">
        <v>118</v>
      </c>
      <c r="K94" s="7"/>
    </row>
    <row r="95" spans="1:11" x14ac:dyDescent="0.3">
      <c r="A95" s="25">
        <v>45877</v>
      </c>
      <c r="B95" s="9" t="s">
        <v>44</v>
      </c>
      <c r="C95" s="9" t="s">
        <v>36</v>
      </c>
      <c r="D95" s="9" t="s">
        <v>36</v>
      </c>
      <c r="E95" s="7"/>
      <c r="F95" s="7" t="s">
        <v>147</v>
      </c>
      <c r="G95" s="24">
        <v>62</v>
      </c>
      <c r="H95" s="23">
        <v>850</v>
      </c>
      <c r="I95" s="38">
        <f t="shared" si="2"/>
        <v>52700</v>
      </c>
      <c r="J95" s="9" t="s">
        <v>118</v>
      </c>
      <c r="K95" s="7"/>
    </row>
    <row r="96" spans="1:11" x14ac:dyDescent="0.3">
      <c r="A96" s="25">
        <v>45877</v>
      </c>
      <c r="B96" s="9" t="s">
        <v>83</v>
      </c>
      <c r="C96" s="9" t="s">
        <v>36</v>
      </c>
      <c r="D96" s="9" t="s">
        <v>36</v>
      </c>
      <c r="E96" s="7"/>
      <c r="F96" s="7" t="s">
        <v>147</v>
      </c>
      <c r="G96" s="24">
        <v>83</v>
      </c>
      <c r="H96" s="23">
        <v>850</v>
      </c>
      <c r="I96" s="38">
        <f t="shared" si="2"/>
        <v>70550</v>
      </c>
      <c r="J96" s="9" t="s">
        <v>118</v>
      </c>
      <c r="K96" s="7"/>
    </row>
    <row r="97" spans="1:11" x14ac:dyDescent="0.3">
      <c r="A97" s="25">
        <v>45877</v>
      </c>
      <c r="B97" s="9" t="s">
        <v>94</v>
      </c>
      <c r="C97" s="9" t="s">
        <v>36</v>
      </c>
      <c r="D97" s="9" t="s">
        <v>36</v>
      </c>
      <c r="E97" s="7"/>
      <c r="F97" s="7" t="s">
        <v>147</v>
      </c>
      <c r="G97" s="24">
        <v>70</v>
      </c>
      <c r="H97" s="23">
        <v>850</v>
      </c>
      <c r="I97" s="38">
        <f t="shared" si="2"/>
        <v>59500</v>
      </c>
      <c r="J97" s="9" t="s">
        <v>118</v>
      </c>
      <c r="K97" s="7"/>
    </row>
    <row r="98" spans="1:11" x14ac:dyDescent="0.3">
      <c r="A98" s="25">
        <v>45883</v>
      </c>
      <c r="B98" s="9" t="s">
        <v>83</v>
      </c>
      <c r="C98" s="9" t="s">
        <v>37</v>
      </c>
      <c r="D98" s="9" t="s">
        <v>148</v>
      </c>
      <c r="E98" s="7"/>
      <c r="F98" s="7" t="s">
        <v>37</v>
      </c>
      <c r="G98" s="24">
        <v>1</v>
      </c>
      <c r="H98" s="23">
        <v>17831</v>
      </c>
      <c r="I98" s="38">
        <f t="shared" si="2"/>
        <v>17831</v>
      </c>
      <c r="J98" s="9" t="s">
        <v>118</v>
      </c>
      <c r="K98" s="7"/>
    </row>
    <row r="99" spans="1:11" x14ac:dyDescent="0.3">
      <c r="A99" s="25">
        <v>45888</v>
      </c>
      <c r="B99" s="9" t="s">
        <v>44</v>
      </c>
      <c r="C99" s="9" t="s">
        <v>36</v>
      </c>
      <c r="D99" s="9" t="s">
        <v>36</v>
      </c>
      <c r="E99" s="7"/>
      <c r="F99" s="7" t="s">
        <v>149</v>
      </c>
      <c r="G99" s="24">
        <v>78</v>
      </c>
      <c r="H99" s="23">
        <v>850</v>
      </c>
      <c r="I99" s="38">
        <f t="shared" ref="I99:I130" si="3">IF(AND(G99&lt;&gt;"",H99&lt;&gt;""),G99*H99,"")</f>
        <v>66300</v>
      </c>
      <c r="J99" s="9" t="s">
        <v>118</v>
      </c>
      <c r="K99" s="7"/>
    </row>
    <row r="100" spans="1:11" x14ac:dyDescent="0.3">
      <c r="A100" s="25">
        <v>45888</v>
      </c>
      <c r="B100" s="9" t="s">
        <v>83</v>
      </c>
      <c r="C100" s="9" t="s">
        <v>36</v>
      </c>
      <c r="D100" s="9" t="s">
        <v>36</v>
      </c>
      <c r="E100" s="7"/>
      <c r="F100" s="7" t="s">
        <v>149</v>
      </c>
      <c r="G100" s="24">
        <v>85</v>
      </c>
      <c r="H100" s="23">
        <v>850</v>
      </c>
      <c r="I100" s="38">
        <f t="shared" si="3"/>
        <v>72250</v>
      </c>
      <c r="J100" s="9" t="s">
        <v>118</v>
      </c>
      <c r="K100" s="7"/>
    </row>
    <row r="101" spans="1:11" x14ac:dyDescent="0.3">
      <c r="A101" s="25">
        <v>45888</v>
      </c>
      <c r="B101" s="9" t="s">
        <v>94</v>
      </c>
      <c r="C101" s="9" t="s">
        <v>36</v>
      </c>
      <c r="D101" s="9" t="s">
        <v>36</v>
      </c>
      <c r="E101" s="7"/>
      <c r="F101" s="7" t="s">
        <v>149</v>
      </c>
      <c r="G101" s="24">
        <v>88</v>
      </c>
      <c r="H101" s="23">
        <v>850</v>
      </c>
      <c r="I101" s="38">
        <f t="shared" si="3"/>
        <v>74800</v>
      </c>
      <c r="J101" s="9" t="s">
        <v>118</v>
      </c>
      <c r="K101" s="7"/>
    </row>
    <row r="102" spans="1:11" x14ac:dyDescent="0.3">
      <c r="A102" s="25">
        <v>45894</v>
      </c>
      <c r="B102" s="9" t="s">
        <v>94</v>
      </c>
      <c r="C102" s="9" t="s">
        <v>37</v>
      </c>
      <c r="D102" s="9" t="s">
        <v>148</v>
      </c>
      <c r="E102" s="7"/>
      <c r="F102" s="7" t="s">
        <v>37</v>
      </c>
      <c r="G102" s="24">
        <v>1</v>
      </c>
      <c r="H102" s="23">
        <v>4379</v>
      </c>
      <c r="I102" s="38">
        <f t="shared" si="3"/>
        <v>4379</v>
      </c>
      <c r="J102" s="9" t="s">
        <v>118</v>
      </c>
      <c r="K102" s="7"/>
    </row>
    <row r="103" spans="1:11" x14ac:dyDescent="0.3">
      <c r="A103" s="25">
        <v>45908</v>
      </c>
      <c r="B103" s="9" t="s">
        <v>83</v>
      </c>
      <c r="C103" s="9" t="s">
        <v>36</v>
      </c>
      <c r="D103" s="9" t="s">
        <v>36</v>
      </c>
      <c r="E103" s="7"/>
      <c r="F103" s="7" t="s">
        <v>147</v>
      </c>
      <c r="G103" s="24">
        <v>106</v>
      </c>
      <c r="H103" s="23">
        <v>850</v>
      </c>
      <c r="I103" s="38">
        <f t="shared" si="3"/>
        <v>90100</v>
      </c>
      <c r="J103" s="9" t="s">
        <v>118</v>
      </c>
      <c r="K103" s="7"/>
    </row>
    <row r="104" spans="1:11" x14ac:dyDescent="0.3">
      <c r="A104" s="25">
        <v>45908</v>
      </c>
      <c r="B104" s="9" t="s">
        <v>94</v>
      </c>
      <c r="C104" s="9" t="s">
        <v>36</v>
      </c>
      <c r="D104" s="9" t="s">
        <v>36</v>
      </c>
      <c r="E104" s="7"/>
      <c r="F104" s="7" t="s">
        <v>147</v>
      </c>
      <c r="G104" s="24">
        <v>74</v>
      </c>
      <c r="H104" s="23">
        <v>850</v>
      </c>
      <c r="I104" s="38">
        <f t="shared" si="3"/>
        <v>62900</v>
      </c>
      <c r="J104" s="9" t="s">
        <v>118</v>
      </c>
      <c r="K104" s="7"/>
    </row>
    <row r="105" spans="1:11" x14ac:dyDescent="0.3">
      <c r="A105" s="25">
        <v>45913</v>
      </c>
      <c r="B105" s="9" t="s">
        <v>94</v>
      </c>
      <c r="C105" s="9" t="s">
        <v>37</v>
      </c>
      <c r="D105" s="9" t="s">
        <v>148</v>
      </c>
      <c r="E105" s="7"/>
      <c r="F105" s="7" t="s">
        <v>37</v>
      </c>
      <c r="G105" s="24">
        <v>1</v>
      </c>
      <c r="H105" s="23">
        <v>6352</v>
      </c>
      <c r="I105" s="38">
        <f t="shared" si="3"/>
        <v>6352</v>
      </c>
      <c r="J105" s="9" t="s">
        <v>118</v>
      </c>
      <c r="K105" s="7"/>
    </row>
    <row r="106" spans="1:11" x14ac:dyDescent="0.3">
      <c r="A106" s="25">
        <v>45919</v>
      </c>
      <c r="B106" s="9" t="s">
        <v>83</v>
      </c>
      <c r="C106" s="9" t="s">
        <v>36</v>
      </c>
      <c r="D106" s="9" t="s">
        <v>36</v>
      </c>
      <c r="E106" s="7"/>
      <c r="F106" s="7" t="s">
        <v>149</v>
      </c>
      <c r="G106" s="24">
        <v>81</v>
      </c>
      <c r="H106" s="23">
        <v>850</v>
      </c>
      <c r="I106" s="38">
        <f t="shared" si="3"/>
        <v>68850</v>
      </c>
      <c r="J106" s="9" t="s">
        <v>118</v>
      </c>
      <c r="K106" s="7"/>
    </row>
    <row r="107" spans="1:11" x14ac:dyDescent="0.3">
      <c r="A107" s="25">
        <v>45919</v>
      </c>
      <c r="B107" s="9" t="s">
        <v>94</v>
      </c>
      <c r="C107" s="9" t="s">
        <v>36</v>
      </c>
      <c r="D107" s="9" t="s">
        <v>36</v>
      </c>
      <c r="E107" s="7"/>
      <c r="F107" s="7" t="s">
        <v>149</v>
      </c>
      <c r="G107" s="24">
        <v>113</v>
      </c>
      <c r="H107" s="23">
        <v>850</v>
      </c>
      <c r="I107" s="38">
        <f t="shared" si="3"/>
        <v>96050</v>
      </c>
      <c r="J107" s="9" t="s">
        <v>118</v>
      </c>
      <c r="K107" s="7"/>
    </row>
    <row r="108" spans="1:11" x14ac:dyDescent="0.3">
      <c r="A108" s="25">
        <v>45920</v>
      </c>
      <c r="B108" s="9" t="s">
        <v>83</v>
      </c>
      <c r="C108" s="9" t="s">
        <v>40</v>
      </c>
      <c r="D108" s="9" t="s">
        <v>148</v>
      </c>
      <c r="E108" s="7"/>
      <c r="F108" s="7" t="s">
        <v>40</v>
      </c>
      <c r="G108" s="24">
        <v>1</v>
      </c>
      <c r="H108" s="23">
        <v>27460</v>
      </c>
      <c r="I108" s="38">
        <f t="shared" si="3"/>
        <v>27460</v>
      </c>
      <c r="J108" s="9" t="s">
        <v>118</v>
      </c>
      <c r="K108" s="7"/>
    </row>
    <row r="109" spans="1:11" x14ac:dyDescent="0.3">
      <c r="A109" s="25">
        <v>45938</v>
      </c>
      <c r="B109" s="9" t="s">
        <v>83</v>
      </c>
      <c r="C109" s="9" t="s">
        <v>36</v>
      </c>
      <c r="D109" s="9" t="s">
        <v>36</v>
      </c>
      <c r="E109" s="7"/>
      <c r="F109" s="7" t="s">
        <v>147</v>
      </c>
      <c r="G109" s="24">
        <v>66</v>
      </c>
      <c r="H109" s="23">
        <v>850</v>
      </c>
      <c r="I109" s="38">
        <f t="shared" si="3"/>
        <v>56100</v>
      </c>
      <c r="J109" s="9" t="s">
        <v>118</v>
      </c>
      <c r="K109" s="7"/>
    </row>
    <row r="110" spans="1:11" x14ac:dyDescent="0.3">
      <c r="A110" s="25">
        <v>45938</v>
      </c>
      <c r="B110" s="9" t="s">
        <v>94</v>
      </c>
      <c r="C110" s="9" t="s">
        <v>36</v>
      </c>
      <c r="D110" s="9" t="s">
        <v>36</v>
      </c>
      <c r="E110" s="7"/>
      <c r="F110" s="7" t="s">
        <v>147</v>
      </c>
      <c r="G110" s="24">
        <v>111</v>
      </c>
      <c r="H110" s="23">
        <v>850</v>
      </c>
      <c r="I110" s="38">
        <f t="shared" si="3"/>
        <v>94350</v>
      </c>
      <c r="J110" s="9" t="s">
        <v>118</v>
      </c>
      <c r="K110" s="7"/>
    </row>
    <row r="111" spans="1:11" x14ac:dyDescent="0.3">
      <c r="A111" s="25">
        <v>45945</v>
      </c>
      <c r="B111" s="9" t="s">
        <v>83</v>
      </c>
      <c r="C111" s="9" t="s">
        <v>37</v>
      </c>
      <c r="D111" s="9" t="s">
        <v>148</v>
      </c>
      <c r="E111" s="7"/>
      <c r="F111" s="7" t="s">
        <v>37</v>
      </c>
      <c r="G111" s="24">
        <v>1</v>
      </c>
      <c r="H111" s="23">
        <v>8434</v>
      </c>
      <c r="I111" s="38">
        <f t="shared" si="3"/>
        <v>8434</v>
      </c>
      <c r="J111" s="9" t="s">
        <v>118</v>
      </c>
      <c r="K111" s="7"/>
    </row>
    <row r="112" spans="1:11" x14ac:dyDescent="0.3">
      <c r="A112" s="25">
        <v>45949</v>
      </c>
      <c r="B112" s="9" t="s">
        <v>83</v>
      </c>
      <c r="C112" s="9" t="s">
        <v>36</v>
      </c>
      <c r="D112" s="9" t="s">
        <v>36</v>
      </c>
      <c r="E112" s="7"/>
      <c r="F112" s="7" t="s">
        <v>149</v>
      </c>
      <c r="G112" s="24">
        <v>80</v>
      </c>
      <c r="H112" s="23">
        <v>850</v>
      </c>
      <c r="I112" s="38">
        <f t="shared" si="3"/>
        <v>68000</v>
      </c>
      <c r="J112" s="9" t="s">
        <v>118</v>
      </c>
      <c r="K112" s="7"/>
    </row>
    <row r="113" spans="1:11" x14ac:dyDescent="0.3">
      <c r="A113" s="25">
        <v>45949</v>
      </c>
      <c r="B113" s="9" t="s">
        <v>94</v>
      </c>
      <c r="C113" s="9" t="s">
        <v>36</v>
      </c>
      <c r="D113" s="9" t="s">
        <v>36</v>
      </c>
      <c r="E113" s="7"/>
      <c r="F113" s="7" t="s">
        <v>149</v>
      </c>
      <c r="G113" s="24">
        <v>91</v>
      </c>
      <c r="H113" s="23">
        <v>850</v>
      </c>
      <c r="I113" s="38">
        <f t="shared" si="3"/>
        <v>77350</v>
      </c>
      <c r="J113" s="9" t="s">
        <v>118</v>
      </c>
      <c r="K113" s="7"/>
    </row>
    <row r="114" spans="1:11" x14ac:dyDescent="0.3">
      <c r="A114" s="25">
        <v>45954</v>
      </c>
      <c r="B114" s="9" t="s">
        <v>94</v>
      </c>
      <c r="C114" s="9" t="s">
        <v>37</v>
      </c>
      <c r="D114" s="9" t="s">
        <v>148</v>
      </c>
      <c r="E114" s="7"/>
      <c r="F114" s="7" t="s">
        <v>37</v>
      </c>
      <c r="G114" s="24">
        <v>1</v>
      </c>
      <c r="H114" s="23">
        <v>34428</v>
      </c>
      <c r="I114" s="38">
        <f t="shared" si="3"/>
        <v>34428</v>
      </c>
      <c r="J114" s="9" t="s">
        <v>118</v>
      </c>
      <c r="K114" s="7"/>
    </row>
    <row r="115" spans="1:11" x14ac:dyDescent="0.3">
      <c r="A115" s="25">
        <v>45969</v>
      </c>
      <c r="B115" s="9" t="s">
        <v>83</v>
      </c>
      <c r="C115" s="9" t="s">
        <v>36</v>
      </c>
      <c r="D115" s="9" t="s">
        <v>36</v>
      </c>
      <c r="E115" s="7"/>
      <c r="F115" s="7" t="s">
        <v>147</v>
      </c>
      <c r="G115" s="24">
        <v>70</v>
      </c>
      <c r="H115" s="23">
        <v>850</v>
      </c>
      <c r="I115" s="38">
        <f t="shared" si="3"/>
        <v>59500</v>
      </c>
      <c r="J115" s="9" t="s">
        <v>118</v>
      </c>
      <c r="K115" s="7"/>
    </row>
    <row r="116" spans="1:11" x14ac:dyDescent="0.3">
      <c r="A116" s="25">
        <v>45969</v>
      </c>
      <c r="B116" s="9" t="s">
        <v>83</v>
      </c>
      <c r="C116" s="9" t="s">
        <v>39</v>
      </c>
      <c r="D116" s="9" t="s">
        <v>148</v>
      </c>
      <c r="E116" s="7"/>
      <c r="F116" s="7" t="s">
        <v>39</v>
      </c>
      <c r="G116" s="24">
        <v>1</v>
      </c>
      <c r="H116" s="23">
        <v>10829</v>
      </c>
      <c r="I116" s="38">
        <f t="shared" si="3"/>
        <v>10829</v>
      </c>
      <c r="J116" s="9" t="s">
        <v>118</v>
      </c>
      <c r="K116" s="7"/>
    </row>
    <row r="117" spans="1:11" x14ac:dyDescent="0.3">
      <c r="A117" s="25">
        <v>45971</v>
      </c>
      <c r="B117" s="9" t="s">
        <v>83</v>
      </c>
      <c r="C117" s="9" t="s">
        <v>37</v>
      </c>
      <c r="D117" s="9" t="s">
        <v>148</v>
      </c>
      <c r="E117" s="7"/>
      <c r="F117" s="7" t="s">
        <v>37</v>
      </c>
      <c r="G117" s="24">
        <v>1</v>
      </c>
      <c r="H117" s="23">
        <v>8817</v>
      </c>
      <c r="I117" s="38">
        <f t="shared" si="3"/>
        <v>8817</v>
      </c>
      <c r="J117" s="9" t="s">
        <v>118</v>
      </c>
      <c r="K117" s="7"/>
    </row>
    <row r="118" spans="1:11" x14ac:dyDescent="0.3">
      <c r="A118" s="25">
        <v>45980</v>
      </c>
      <c r="B118" s="9" t="s">
        <v>83</v>
      </c>
      <c r="C118" s="9" t="s">
        <v>36</v>
      </c>
      <c r="D118" s="9" t="s">
        <v>36</v>
      </c>
      <c r="E118" s="7"/>
      <c r="F118" s="7" t="s">
        <v>149</v>
      </c>
      <c r="G118" s="24">
        <v>92</v>
      </c>
      <c r="H118" s="23">
        <v>850</v>
      </c>
      <c r="I118" s="38">
        <f t="shared" si="3"/>
        <v>78200</v>
      </c>
      <c r="J118" s="9" t="s">
        <v>118</v>
      </c>
      <c r="K118" s="7"/>
    </row>
    <row r="119" spans="1:11" x14ac:dyDescent="0.3">
      <c r="A119" s="25">
        <v>45999</v>
      </c>
      <c r="B119" s="9" t="s">
        <v>83</v>
      </c>
      <c r="C119" s="9" t="s">
        <v>36</v>
      </c>
      <c r="D119" s="9" t="s">
        <v>36</v>
      </c>
      <c r="E119" s="7"/>
      <c r="F119" s="7" t="s">
        <v>147</v>
      </c>
      <c r="G119" s="24">
        <v>56</v>
      </c>
      <c r="H119" s="23">
        <v>850</v>
      </c>
      <c r="I119" s="38">
        <f t="shared" si="3"/>
        <v>47600</v>
      </c>
      <c r="J119" s="9" t="s">
        <v>118</v>
      </c>
      <c r="K119" s="7"/>
    </row>
    <row r="120" spans="1:11" x14ac:dyDescent="0.3">
      <c r="A120" s="25">
        <v>46010</v>
      </c>
      <c r="B120" s="9" t="s">
        <v>83</v>
      </c>
      <c r="C120" s="9" t="s">
        <v>36</v>
      </c>
      <c r="D120" s="9" t="s">
        <v>36</v>
      </c>
      <c r="E120" s="7"/>
      <c r="F120" s="7" t="s">
        <v>149</v>
      </c>
      <c r="G120" s="24">
        <v>70</v>
      </c>
      <c r="H120" s="23">
        <v>850</v>
      </c>
      <c r="I120" s="38">
        <f t="shared" si="3"/>
        <v>59500</v>
      </c>
      <c r="J120" s="9" t="s">
        <v>118</v>
      </c>
      <c r="K120" s="7"/>
    </row>
    <row r="121" spans="1:11" x14ac:dyDescent="0.3">
      <c r="A121" s="25">
        <v>46014</v>
      </c>
      <c r="B121" s="9" t="s">
        <v>83</v>
      </c>
      <c r="C121" s="9" t="s">
        <v>38</v>
      </c>
      <c r="D121" s="9" t="s">
        <v>148</v>
      </c>
      <c r="E121" s="7"/>
      <c r="F121" s="7" t="s">
        <v>38</v>
      </c>
      <c r="G121" s="24">
        <v>1</v>
      </c>
      <c r="H121" s="23">
        <v>26544</v>
      </c>
      <c r="I121" s="38">
        <f t="shared" si="3"/>
        <v>26544</v>
      </c>
      <c r="J121" s="9" t="s">
        <v>118</v>
      </c>
      <c r="K121" s="7"/>
    </row>
    <row r="122" spans="1:11" x14ac:dyDescent="0.3">
      <c r="A122" s="25"/>
      <c r="B122" s="9"/>
      <c r="C122" s="9"/>
      <c r="D122" s="9"/>
      <c r="E122" s="7"/>
      <c r="F122" s="7"/>
      <c r="G122" s="24"/>
      <c r="H122" s="23"/>
      <c r="I122" s="38" t="str">
        <f t="shared" si="3"/>
        <v/>
      </c>
      <c r="J122" s="9"/>
      <c r="K122" s="7"/>
    </row>
    <row r="123" spans="1:11" x14ac:dyDescent="0.3">
      <c r="A123" s="25"/>
      <c r="B123" s="9"/>
      <c r="C123" s="9"/>
      <c r="D123" s="9"/>
      <c r="E123" s="7"/>
      <c r="F123" s="7"/>
      <c r="G123" s="24"/>
      <c r="H123" s="23"/>
      <c r="I123" s="38" t="str">
        <f t="shared" si="3"/>
        <v/>
      </c>
      <c r="J123" s="9"/>
      <c r="K123" s="7"/>
    </row>
    <row r="124" spans="1:11" x14ac:dyDescent="0.3">
      <c r="A124" s="25"/>
      <c r="B124" s="9"/>
      <c r="C124" s="9"/>
      <c r="D124" s="9"/>
      <c r="E124" s="7"/>
      <c r="F124" s="7"/>
      <c r="G124" s="24"/>
      <c r="H124" s="23"/>
      <c r="I124" s="38" t="str">
        <f t="shared" si="3"/>
        <v/>
      </c>
      <c r="J124" s="9"/>
      <c r="K124" s="7"/>
    </row>
    <row r="125" spans="1:11" x14ac:dyDescent="0.3">
      <c r="A125" s="25"/>
      <c r="B125" s="9"/>
      <c r="C125" s="9"/>
      <c r="D125" s="9"/>
      <c r="E125" s="7"/>
      <c r="F125" s="7"/>
      <c r="G125" s="24"/>
      <c r="H125" s="23"/>
      <c r="I125" s="38" t="str">
        <f t="shared" si="3"/>
        <v/>
      </c>
      <c r="J125" s="9"/>
      <c r="K125" s="7"/>
    </row>
    <row r="126" spans="1:11" x14ac:dyDescent="0.3">
      <c r="A126" s="25"/>
      <c r="B126" s="9"/>
      <c r="C126" s="9"/>
      <c r="D126" s="9"/>
      <c r="E126" s="7"/>
      <c r="F126" s="7"/>
      <c r="G126" s="24"/>
      <c r="H126" s="23"/>
      <c r="I126" s="38" t="str">
        <f t="shared" si="3"/>
        <v/>
      </c>
      <c r="J126" s="9"/>
      <c r="K126" s="7"/>
    </row>
    <row r="127" spans="1:11" x14ac:dyDescent="0.3">
      <c r="A127" s="25"/>
      <c r="B127" s="9"/>
      <c r="C127" s="9"/>
      <c r="D127" s="9"/>
      <c r="E127" s="7"/>
      <c r="F127" s="7"/>
      <c r="G127" s="24"/>
      <c r="H127" s="23"/>
      <c r="I127" s="38" t="str">
        <f t="shared" si="3"/>
        <v/>
      </c>
      <c r="J127" s="9"/>
      <c r="K127" s="7"/>
    </row>
    <row r="128" spans="1:11" x14ac:dyDescent="0.3">
      <c r="A128" s="25"/>
      <c r="B128" s="9"/>
      <c r="C128" s="9"/>
      <c r="D128" s="9"/>
      <c r="E128" s="7"/>
      <c r="F128" s="7"/>
      <c r="G128" s="24"/>
      <c r="H128" s="23"/>
      <c r="I128" s="38" t="str">
        <f t="shared" si="3"/>
        <v/>
      </c>
      <c r="J128" s="9"/>
      <c r="K128" s="7"/>
    </row>
    <row r="129" spans="1:11" x14ac:dyDescent="0.3">
      <c r="A129" s="25"/>
      <c r="B129" s="9"/>
      <c r="C129" s="9"/>
      <c r="D129" s="9"/>
      <c r="E129" s="7"/>
      <c r="F129" s="7"/>
      <c r="G129" s="24"/>
      <c r="H129" s="23"/>
      <c r="I129" s="38" t="str">
        <f t="shared" si="3"/>
        <v/>
      </c>
      <c r="J129" s="9"/>
      <c r="K129" s="7"/>
    </row>
    <row r="130" spans="1:11" x14ac:dyDescent="0.3">
      <c r="A130" s="25"/>
      <c r="B130" s="9"/>
      <c r="C130" s="9"/>
      <c r="D130" s="9"/>
      <c r="E130" s="7"/>
      <c r="F130" s="7"/>
      <c r="G130" s="24"/>
      <c r="H130" s="23"/>
      <c r="I130" s="38" t="str">
        <f t="shared" si="3"/>
        <v/>
      </c>
      <c r="J130" s="9"/>
      <c r="K130" s="7"/>
    </row>
    <row r="131" spans="1:11" x14ac:dyDescent="0.3">
      <c r="A131" s="25"/>
      <c r="B131" s="9"/>
      <c r="C131" s="9"/>
      <c r="D131" s="9"/>
      <c r="E131" s="7"/>
      <c r="F131" s="7"/>
      <c r="G131" s="24"/>
      <c r="H131" s="23"/>
      <c r="I131" s="38" t="str">
        <f t="shared" ref="I131:I162" si="4">IF(AND(G131&lt;&gt;"",H131&lt;&gt;""),G131*H131,"")</f>
        <v/>
      </c>
      <c r="J131" s="9"/>
      <c r="K131" s="7"/>
    </row>
    <row r="132" spans="1:11" x14ac:dyDescent="0.3">
      <c r="A132" s="25"/>
      <c r="B132" s="9"/>
      <c r="C132" s="9"/>
      <c r="D132" s="9"/>
      <c r="E132" s="7"/>
      <c r="F132" s="7"/>
      <c r="G132" s="24"/>
      <c r="H132" s="23"/>
      <c r="I132" s="38" t="str">
        <f t="shared" si="4"/>
        <v/>
      </c>
      <c r="J132" s="9"/>
      <c r="K132" s="7"/>
    </row>
    <row r="133" spans="1:11" x14ac:dyDescent="0.3">
      <c r="A133" s="25"/>
      <c r="B133" s="9"/>
      <c r="C133" s="9"/>
      <c r="D133" s="9"/>
      <c r="E133" s="7"/>
      <c r="F133" s="7"/>
      <c r="G133" s="24"/>
      <c r="H133" s="23"/>
      <c r="I133" s="38" t="str">
        <f t="shared" si="4"/>
        <v/>
      </c>
      <c r="J133" s="9"/>
      <c r="K133" s="7"/>
    </row>
    <row r="134" spans="1:11" x14ac:dyDescent="0.3">
      <c r="A134" s="25"/>
      <c r="B134" s="9"/>
      <c r="C134" s="9"/>
      <c r="D134" s="9"/>
      <c r="E134" s="7"/>
      <c r="F134" s="7"/>
      <c r="G134" s="24"/>
      <c r="H134" s="23"/>
      <c r="I134" s="38" t="str">
        <f t="shared" si="4"/>
        <v/>
      </c>
      <c r="J134" s="9"/>
      <c r="K134" s="7"/>
    </row>
    <row r="135" spans="1:11" x14ac:dyDescent="0.3">
      <c r="A135" s="25"/>
      <c r="B135" s="9"/>
      <c r="C135" s="9"/>
      <c r="D135" s="9"/>
      <c r="E135" s="7"/>
      <c r="F135" s="7"/>
      <c r="G135" s="24"/>
      <c r="H135" s="23"/>
      <c r="I135" s="38" t="str">
        <f t="shared" si="4"/>
        <v/>
      </c>
      <c r="J135" s="9"/>
      <c r="K135" s="7"/>
    </row>
    <row r="136" spans="1:11" x14ac:dyDescent="0.3">
      <c r="A136" s="25"/>
      <c r="B136" s="9"/>
      <c r="C136" s="9"/>
      <c r="D136" s="9"/>
      <c r="E136" s="7"/>
      <c r="F136" s="7"/>
      <c r="G136" s="24"/>
      <c r="H136" s="23"/>
      <c r="I136" s="38" t="str">
        <f t="shared" si="4"/>
        <v/>
      </c>
      <c r="J136" s="9"/>
      <c r="K136" s="7"/>
    </row>
    <row r="137" spans="1:11" x14ac:dyDescent="0.3">
      <c r="A137" s="25"/>
      <c r="B137" s="9"/>
      <c r="C137" s="9"/>
      <c r="D137" s="9"/>
      <c r="E137" s="7"/>
      <c r="F137" s="7"/>
      <c r="G137" s="24"/>
      <c r="H137" s="23"/>
      <c r="I137" s="38" t="str">
        <f t="shared" si="4"/>
        <v/>
      </c>
      <c r="J137" s="9"/>
      <c r="K137" s="7"/>
    </row>
    <row r="138" spans="1:11" x14ac:dyDescent="0.3">
      <c r="A138" s="25"/>
      <c r="B138" s="9"/>
      <c r="C138" s="9"/>
      <c r="D138" s="9"/>
      <c r="E138" s="7"/>
      <c r="F138" s="7"/>
      <c r="G138" s="24"/>
      <c r="H138" s="23"/>
      <c r="I138" s="38" t="str">
        <f t="shared" si="4"/>
        <v/>
      </c>
      <c r="J138" s="9"/>
      <c r="K138" s="7"/>
    </row>
    <row r="139" spans="1:11" x14ac:dyDescent="0.3">
      <c r="A139" s="25"/>
      <c r="B139" s="9"/>
      <c r="C139" s="9"/>
      <c r="D139" s="9"/>
      <c r="E139" s="7"/>
      <c r="F139" s="7"/>
      <c r="G139" s="24"/>
      <c r="H139" s="23"/>
      <c r="I139" s="38" t="str">
        <f t="shared" si="4"/>
        <v/>
      </c>
      <c r="J139" s="9"/>
      <c r="K139" s="7"/>
    </row>
    <row r="140" spans="1:11" x14ac:dyDescent="0.3">
      <c r="A140" s="25"/>
      <c r="B140" s="9"/>
      <c r="C140" s="9"/>
      <c r="D140" s="9"/>
      <c r="E140" s="7"/>
      <c r="F140" s="7"/>
      <c r="G140" s="24"/>
      <c r="H140" s="23"/>
      <c r="I140" s="38" t="str">
        <f t="shared" si="4"/>
        <v/>
      </c>
      <c r="J140" s="9"/>
      <c r="K140" s="7"/>
    </row>
    <row r="141" spans="1:11" x14ac:dyDescent="0.3">
      <c r="A141" s="25"/>
      <c r="B141" s="9"/>
      <c r="C141" s="9"/>
      <c r="D141" s="9"/>
      <c r="E141" s="7"/>
      <c r="F141" s="7"/>
      <c r="G141" s="24"/>
      <c r="H141" s="23"/>
      <c r="I141" s="38" t="str">
        <f t="shared" si="4"/>
        <v/>
      </c>
      <c r="J141" s="9"/>
      <c r="K141" s="7"/>
    </row>
    <row r="142" spans="1:11" x14ac:dyDescent="0.3">
      <c r="A142" s="25"/>
      <c r="B142" s="9"/>
      <c r="C142" s="9"/>
      <c r="D142" s="9"/>
      <c r="E142" s="7"/>
      <c r="F142" s="7"/>
      <c r="G142" s="24"/>
      <c r="H142" s="23"/>
      <c r="I142" s="38" t="str">
        <f t="shared" si="4"/>
        <v/>
      </c>
      <c r="J142" s="9"/>
      <c r="K142" s="7"/>
    </row>
    <row r="143" spans="1:11" x14ac:dyDescent="0.3">
      <c r="A143" s="25"/>
      <c r="B143" s="9"/>
      <c r="C143" s="9"/>
      <c r="D143" s="9"/>
      <c r="E143" s="7"/>
      <c r="F143" s="7"/>
      <c r="G143" s="24"/>
      <c r="H143" s="23"/>
      <c r="I143" s="38" t="str">
        <f t="shared" si="4"/>
        <v/>
      </c>
      <c r="J143" s="9"/>
      <c r="K143" s="7"/>
    </row>
    <row r="144" spans="1:11" x14ac:dyDescent="0.3">
      <c r="A144" s="25"/>
      <c r="B144" s="9"/>
      <c r="C144" s="9"/>
      <c r="D144" s="9"/>
      <c r="E144" s="7"/>
      <c r="F144" s="7"/>
      <c r="G144" s="24"/>
      <c r="H144" s="23"/>
      <c r="I144" s="38" t="str">
        <f t="shared" si="4"/>
        <v/>
      </c>
      <c r="J144" s="9"/>
      <c r="K144" s="7"/>
    </row>
    <row r="145" spans="1:11" x14ac:dyDescent="0.3">
      <c r="A145" s="25"/>
      <c r="B145" s="9"/>
      <c r="C145" s="9"/>
      <c r="D145" s="9"/>
      <c r="E145" s="7"/>
      <c r="F145" s="7"/>
      <c r="G145" s="24"/>
      <c r="H145" s="23"/>
      <c r="I145" s="38" t="str">
        <f t="shared" si="4"/>
        <v/>
      </c>
      <c r="J145" s="9"/>
      <c r="K145" s="7"/>
    </row>
    <row r="146" spans="1:11" x14ac:dyDescent="0.3">
      <c r="A146" s="25"/>
      <c r="B146" s="9"/>
      <c r="C146" s="9"/>
      <c r="D146" s="9"/>
      <c r="E146" s="7"/>
      <c r="F146" s="7"/>
      <c r="G146" s="24"/>
      <c r="H146" s="23"/>
      <c r="I146" s="38" t="str">
        <f t="shared" si="4"/>
        <v/>
      </c>
      <c r="J146" s="9"/>
      <c r="K146" s="7"/>
    </row>
    <row r="147" spans="1:11" x14ac:dyDescent="0.3">
      <c r="A147" s="25"/>
      <c r="B147" s="9"/>
      <c r="C147" s="9"/>
      <c r="D147" s="9"/>
      <c r="E147" s="7"/>
      <c r="F147" s="7"/>
      <c r="G147" s="24"/>
      <c r="H147" s="23"/>
      <c r="I147" s="38" t="str">
        <f t="shared" si="4"/>
        <v/>
      </c>
      <c r="J147" s="9"/>
      <c r="K147" s="7"/>
    </row>
    <row r="148" spans="1:11" x14ac:dyDescent="0.3">
      <c r="A148" s="25"/>
      <c r="B148" s="9"/>
      <c r="C148" s="9"/>
      <c r="D148" s="9"/>
      <c r="E148" s="7"/>
      <c r="F148" s="7"/>
      <c r="G148" s="24"/>
      <c r="H148" s="23"/>
      <c r="I148" s="38" t="str">
        <f t="shared" si="4"/>
        <v/>
      </c>
      <c r="J148" s="9"/>
      <c r="K148" s="7"/>
    </row>
    <row r="149" spans="1:11" x14ac:dyDescent="0.3">
      <c r="A149" s="25"/>
      <c r="B149" s="9"/>
      <c r="C149" s="9"/>
      <c r="D149" s="9"/>
      <c r="E149" s="7"/>
      <c r="F149" s="7"/>
      <c r="G149" s="24"/>
      <c r="H149" s="23"/>
      <c r="I149" s="38" t="str">
        <f t="shared" si="4"/>
        <v/>
      </c>
      <c r="J149" s="9"/>
      <c r="K149" s="7"/>
    </row>
    <row r="150" spans="1:11" x14ac:dyDescent="0.3">
      <c r="A150" s="25"/>
      <c r="B150" s="9"/>
      <c r="C150" s="9"/>
      <c r="D150" s="9"/>
      <c r="E150" s="7"/>
      <c r="F150" s="7"/>
      <c r="G150" s="24"/>
      <c r="H150" s="23"/>
      <c r="I150" s="38" t="str">
        <f t="shared" si="4"/>
        <v/>
      </c>
      <c r="J150" s="9"/>
      <c r="K150" s="7"/>
    </row>
    <row r="151" spans="1:11" x14ac:dyDescent="0.3">
      <c r="A151" s="25"/>
      <c r="B151" s="9"/>
      <c r="C151" s="9"/>
      <c r="D151" s="9"/>
      <c r="E151" s="7"/>
      <c r="F151" s="7"/>
      <c r="G151" s="24"/>
      <c r="H151" s="23"/>
      <c r="I151" s="38" t="str">
        <f t="shared" si="4"/>
        <v/>
      </c>
      <c r="J151" s="9"/>
      <c r="K151" s="7"/>
    </row>
    <row r="152" spans="1:11" x14ac:dyDescent="0.3">
      <c r="A152" s="25"/>
      <c r="B152" s="9"/>
      <c r="C152" s="9"/>
      <c r="D152" s="9"/>
      <c r="E152" s="7"/>
      <c r="F152" s="7"/>
      <c r="G152" s="24"/>
      <c r="H152" s="23"/>
      <c r="I152" s="38" t="str">
        <f t="shared" si="4"/>
        <v/>
      </c>
      <c r="J152" s="9"/>
      <c r="K152" s="7"/>
    </row>
    <row r="153" spans="1:11" x14ac:dyDescent="0.3">
      <c r="A153" s="25"/>
      <c r="B153" s="9"/>
      <c r="C153" s="9"/>
      <c r="D153" s="9"/>
      <c r="E153" s="7"/>
      <c r="F153" s="7"/>
      <c r="G153" s="24"/>
      <c r="H153" s="23"/>
      <c r="I153" s="38" t="str">
        <f t="shared" si="4"/>
        <v/>
      </c>
      <c r="J153" s="9"/>
      <c r="K153" s="7"/>
    </row>
    <row r="154" spans="1:11" x14ac:dyDescent="0.3">
      <c r="A154" s="25"/>
      <c r="B154" s="9"/>
      <c r="C154" s="9"/>
      <c r="D154" s="9"/>
      <c r="E154" s="7"/>
      <c r="F154" s="7"/>
      <c r="G154" s="24"/>
      <c r="H154" s="23"/>
      <c r="I154" s="38" t="str">
        <f t="shared" si="4"/>
        <v/>
      </c>
      <c r="J154" s="9"/>
      <c r="K154" s="7"/>
    </row>
    <row r="155" spans="1:11" x14ac:dyDescent="0.3">
      <c r="A155" s="25"/>
      <c r="B155" s="9"/>
      <c r="C155" s="9"/>
      <c r="D155" s="9"/>
      <c r="E155" s="7"/>
      <c r="F155" s="7"/>
      <c r="G155" s="24"/>
      <c r="H155" s="23"/>
      <c r="I155" s="38" t="str">
        <f t="shared" si="4"/>
        <v/>
      </c>
      <c r="J155" s="9"/>
      <c r="K155" s="7"/>
    </row>
    <row r="156" spans="1:11" x14ac:dyDescent="0.3">
      <c r="A156" s="25"/>
      <c r="B156" s="9"/>
      <c r="C156" s="9"/>
      <c r="D156" s="9"/>
      <c r="E156" s="7"/>
      <c r="F156" s="7"/>
      <c r="G156" s="24"/>
      <c r="H156" s="23"/>
      <c r="I156" s="38" t="str">
        <f t="shared" si="4"/>
        <v/>
      </c>
      <c r="J156" s="9"/>
      <c r="K156" s="7"/>
    </row>
    <row r="157" spans="1:11" x14ac:dyDescent="0.3">
      <c r="A157" s="25"/>
      <c r="B157" s="9"/>
      <c r="C157" s="9"/>
      <c r="D157" s="9"/>
      <c r="E157" s="7"/>
      <c r="F157" s="7"/>
      <c r="G157" s="24"/>
      <c r="H157" s="23"/>
      <c r="I157" s="38" t="str">
        <f t="shared" si="4"/>
        <v/>
      </c>
      <c r="J157" s="9"/>
      <c r="K157" s="7"/>
    </row>
    <row r="158" spans="1:11" x14ac:dyDescent="0.3">
      <c r="A158" s="25"/>
      <c r="B158" s="9"/>
      <c r="C158" s="9"/>
      <c r="D158" s="9"/>
      <c r="E158" s="7"/>
      <c r="F158" s="7"/>
      <c r="G158" s="24"/>
      <c r="H158" s="23"/>
      <c r="I158" s="38" t="str">
        <f t="shared" si="4"/>
        <v/>
      </c>
      <c r="J158" s="9"/>
      <c r="K158" s="7"/>
    </row>
    <row r="159" spans="1:11" x14ac:dyDescent="0.3">
      <c r="A159" s="25"/>
      <c r="B159" s="9"/>
      <c r="C159" s="9"/>
      <c r="D159" s="9"/>
      <c r="E159" s="7"/>
      <c r="F159" s="7"/>
      <c r="G159" s="24"/>
      <c r="H159" s="23"/>
      <c r="I159" s="38" t="str">
        <f t="shared" si="4"/>
        <v/>
      </c>
      <c r="J159" s="9"/>
      <c r="K159" s="7"/>
    </row>
    <row r="160" spans="1:11" x14ac:dyDescent="0.3">
      <c r="A160" s="25"/>
      <c r="B160" s="9"/>
      <c r="C160" s="9"/>
      <c r="D160" s="9"/>
      <c r="E160" s="7"/>
      <c r="F160" s="7"/>
      <c r="G160" s="24"/>
      <c r="H160" s="23"/>
      <c r="I160" s="38" t="str">
        <f t="shared" si="4"/>
        <v/>
      </c>
      <c r="J160" s="9"/>
      <c r="K160" s="7"/>
    </row>
    <row r="161" spans="1:11" x14ac:dyDescent="0.3">
      <c r="A161" s="25"/>
      <c r="B161" s="9"/>
      <c r="C161" s="9"/>
      <c r="D161" s="9"/>
      <c r="E161" s="7"/>
      <c r="F161" s="7"/>
      <c r="G161" s="24"/>
      <c r="H161" s="23"/>
      <c r="I161" s="38" t="str">
        <f t="shared" si="4"/>
        <v/>
      </c>
      <c r="J161" s="9"/>
      <c r="K161" s="7"/>
    </row>
    <row r="162" spans="1:11" x14ac:dyDescent="0.3">
      <c r="A162" s="25"/>
      <c r="B162" s="9"/>
      <c r="C162" s="9"/>
      <c r="D162" s="9"/>
      <c r="E162" s="7"/>
      <c r="F162" s="7"/>
      <c r="G162" s="24"/>
      <c r="H162" s="23"/>
      <c r="I162" s="38" t="str">
        <f t="shared" si="4"/>
        <v/>
      </c>
      <c r="J162" s="9"/>
      <c r="K162" s="7"/>
    </row>
    <row r="163" spans="1:11" x14ac:dyDescent="0.3">
      <c r="A163" s="25"/>
      <c r="B163" s="9"/>
      <c r="C163" s="9"/>
      <c r="D163" s="9"/>
      <c r="E163" s="7"/>
      <c r="F163" s="7"/>
      <c r="G163" s="24"/>
      <c r="H163" s="23"/>
      <c r="I163" s="38" t="str">
        <f t="shared" ref="I163:I194" si="5">IF(AND(G163&lt;&gt;"",H163&lt;&gt;""),G163*H163,"")</f>
        <v/>
      </c>
      <c r="J163" s="9"/>
      <c r="K163" s="7"/>
    </row>
    <row r="164" spans="1:11" x14ac:dyDescent="0.3">
      <c r="A164" s="25"/>
      <c r="B164" s="9"/>
      <c r="C164" s="9"/>
      <c r="D164" s="9"/>
      <c r="E164" s="7"/>
      <c r="F164" s="7"/>
      <c r="G164" s="24"/>
      <c r="H164" s="23"/>
      <c r="I164" s="38" t="str">
        <f t="shared" si="5"/>
        <v/>
      </c>
      <c r="J164" s="9"/>
      <c r="K164" s="7"/>
    </row>
    <row r="165" spans="1:11" x14ac:dyDescent="0.3">
      <c r="A165" s="25"/>
      <c r="B165" s="9"/>
      <c r="C165" s="9"/>
      <c r="D165" s="9"/>
      <c r="E165" s="7"/>
      <c r="F165" s="7"/>
      <c r="G165" s="24"/>
      <c r="H165" s="23"/>
      <c r="I165" s="38" t="str">
        <f t="shared" si="5"/>
        <v/>
      </c>
      <c r="J165" s="9"/>
      <c r="K165" s="7"/>
    </row>
    <row r="166" spans="1:11" x14ac:dyDescent="0.3">
      <c r="A166" s="25"/>
      <c r="B166" s="9"/>
      <c r="C166" s="9"/>
      <c r="D166" s="9"/>
      <c r="E166" s="7"/>
      <c r="F166" s="7"/>
      <c r="G166" s="24"/>
      <c r="H166" s="23"/>
      <c r="I166" s="38" t="str">
        <f t="shared" si="5"/>
        <v/>
      </c>
      <c r="J166" s="9"/>
      <c r="K166" s="7"/>
    </row>
    <row r="167" spans="1:11" x14ac:dyDescent="0.3">
      <c r="A167" s="25"/>
      <c r="B167" s="9"/>
      <c r="C167" s="9"/>
      <c r="D167" s="9"/>
      <c r="E167" s="7"/>
      <c r="F167" s="7"/>
      <c r="G167" s="24"/>
      <c r="H167" s="23"/>
      <c r="I167" s="38" t="str">
        <f t="shared" si="5"/>
        <v/>
      </c>
      <c r="J167" s="9"/>
      <c r="K167" s="7"/>
    </row>
    <row r="168" spans="1:11" x14ac:dyDescent="0.3">
      <c r="A168" s="25"/>
      <c r="B168" s="9"/>
      <c r="C168" s="9"/>
      <c r="D168" s="9"/>
      <c r="E168" s="7"/>
      <c r="F168" s="7"/>
      <c r="G168" s="24"/>
      <c r="H168" s="23"/>
      <c r="I168" s="38" t="str">
        <f t="shared" si="5"/>
        <v/>
      </c>
      <c r="J168" s="9"/>
      <c r="K168" s="7"/>
    </row>
    <row r="169" spans="1:11" x14ac:dyDescent="0.3">
      <c r="A169" s="25"/>
      <c r="B169" s="9"/>
      <c r="C169" s="9"/>
      <c r="D169" s="9"/>
      <c r="E169" s="7"/>
      <c r="F169" s="7"/>
      <c r="G169" s="24"/>
      <c r="H169" s="23"/>
      <c r="I169" s="38" t="str">
        <f t="shared" si="5"/>
        <v/>
      </c>
      <c r="J169" s="9"/>
      <c r="K169" s="7"/>
    </row>
    <row r="170" spans="1:11" x14ac:dyDescent="0.3">
      <c r="A170" s="25"/>
      <c r="B170" s="9"/>
      <c r="C170" s="9"/>
      <c r="D170" s="9"/>
      <c r="E170" s="7"/>
      <c r="F170" s="7"/>
      <c r="G170" s="24"/>
      <c r="H170" s="23"/>
      <c r="I170" s="38" t="str">
        <f t="shared" si="5"/>
        <v/>
      </c>
      <c r="J170" s="9"/>
      <c r="K170" s="7"/>
    </row>
    <row r="171" spans="1:11" x14ac:dyDescent="0.3">
      <c r="A171" s="25"/>
      <c r="B171" s="9"/>
      <c r="C171" s="9"/>
      <c r="D171" s="9"/>
      <c r="E171" s="7"/>
      <c r="F171" s="7"/>
      <c r="G171" s="24"/>
      <c r="H171" s="23"/>
      <c r="I171" s="38" t="str">
        <f t="shared" si="5"/>
        <v/>
      </c>
      <c r="J171" s="9"/>
      <c r="K171" s="7"/>
    </row>
    <row r="172" spans="1:11" x14ac:dyDescent="0.3">
      <c r="A172" s="25"/>
      <c r="B172" s="9"/>
      <c r="C172" s="9"/>
      <c r="D172" s="9"/>
      <c r="E172" s="7"/>
      <c r="F172" s="7"/>
      <c r="G172" s="24"/>
      <c r="H172" s="23"/>
      <c r="I172" s="38" t="str">
        <f t="shared" si="5"/>
        <v/>
      </c>
      <c r="J172" s="9"/>
      <c r="K172" s="7"/>
    </row>
    <row r="173" spans="1:11" x14ac:dyDescent="0.3">
      <c r="A173" s="25"/>
      <c r="B173" s="9"/>
      <c r="C173" s="9"/>
      <c r="D173" s="9"/>
      <c r="E173" s="7"/>
      <c r="F173" s="7"/>
      <c r="G173" s="24"/>
      <c r="H173" s="23"/>
      <c r="I173" s="38" t="str">
        <f t="shared" si="5"/>
        <v/>
      </c>
      <c r="J173" s="9"/>
      <c r="K173" s="7"/>
    </row>
    <row r="174" spans="1:11" x14ac:dyDescent="0.3">
      <c r="A174" s="25"/>
      <c r="B174" s="9"/>
      <c r="C174" s="9"/>
      <c r="D174" s="9"/>
      <c r="E174" s="7"/>
      <c r="F174" s="7"/>
      <c r="G174" s="24"/>
      <c r="H174" s="23"/>
      <c r="I174" s="38" t="str">
        <f t="shared" si="5"/>
        <v/>
      </c>
      <c r="J174" s="9"/>
      <c r="K174" s="7"/>
    </row>
    <row r="175" spans="1:11" x14ac:dyDescent="0.3">
      <c r="A175" s="25"/>
      <c r="B175" s="9"/>
      <c r="C175" s="9"/>
      <c r="D175" s="9"/>
      <c r="E175" s="7"/>
      <c r="F175" s="7"/>
      <c r="G175" s="24"/>
      <c r="H175" s="23"/>
      <c r="I175" s="38" t="str">
        <f t="shared" si="5"/>
        <v/>
      </c>
      <c r="J175" s="9"/>
      <c r="K175" s="7"/>
    </row>
    <row r="176" spans="1:11" x14ac:dyDescent="0.3">
      <c r="A176" s="25"/>
      <c r="B176" s="9"/>
      <c r="C176" s="9"/>
      <c r="D176" s="9"/>
      <c r="E176" s="7"/>
      <c r="F176" s="7"/>
      <c r="G176" s="24"/>
      <c r="H176" s="23"/>
      <c r="I176" s="38" t="str">
        <f t="shared" si="5"/>
        <v/>
      </c>
      <c r="J176" s="9"/>
      <c r="K176" s="7"/>
    </row>
    <row r="177" spans="1:11" x14ac:dyDescent="0.3">
      <c r="A177" s="25"/>
      <c r="B177" s="9"/>
      <c r="C177" s="9"/>
      <c r="D177" s="9"/>
      <c r="E177" s="7"/>
      <c r="F177" s="7"/>
      <c r="G177" s="24"/>
      <c r="H177" s="23"/>
      <c r="I177" s="38" t="str">
        <f t="shared" si="5"/>
        <v/>
      </c>
      <c r="J177" s="9"/>
      <c r="K177" s="7"/>
    </row>
    <row r="178" spans="1:11" x14ac:dyDescent="0.3">
      <c r="A178" s="25"/>
      <c r="B178" s="9"/>
      <c r="C178" s="9"/>
      <c r="D178" s="9"/>
      <c r="E178" s="7"/>
      <c r="F178" s="7"/>
      <c r="G178" s="24"/>
      <c r="H178" s="23"/>
      <c r="I178" s="38" t="str">
        <f t="shared" si="5"/>
        <v/>
      </c>
      <c r="J178" s="9"/>
      <c r="K178" s="7"/>
    </row>
    <row r="179" spans="1:11" x14ac:dyDescent="0.3">
      <c r="A179" s="25"/>
      <c r="B179" s="9"/>
      <c r="C179" s="9"/>
      <c r="D179" s="9"/>
      <c r="E179" s="7"/>
      <c r="F179" s="7"/>
      <c r="G179" s="24"/>
      <c r="H179" s="23"/>
      <c r="I179" s="38" t="str">
        <f t="shared" si="5"/>
        <v/>
      </c>
      <c r="J179" s="9"/>
      <c r="K179" s="7"/>
    </row>
    <row r="180" spans="1:11" x14ac:dyDescent="0.3">
      <c r="A180" s="25"/>
      <c r="B180" s="9"/>
      <c r="C180" s="9"/>
      <c r="D180" s="9"/>
      <c r="E180" s="7"/>
      <c r="F180" s="7"/>
      <c r="G180" s="24"/>
      <c r="H180" s="23"/>
      <c r="I180" s="38" t="str">
        <f t="shared" si="5"/>
        <v/>
      </c>
      <c r="J180" s="9"/>
      <c r="K180" s="7"/>
    </row>
    <row r="181" spans="1:11" x14ac:dyDescent="0.3">
      <c r="A181" s="25"/>
      <c r="B181" s="9"/>
      <c r="C181" s="9"/>
      <c r="D181" s="9"/>
      <c r="E181" s="7"/>
      <c r="F181" s="7"/>
      <c r="G181" s="24"/>
      <c r="H181" s="23"/>
      <c r="I181" s="38" t="str">
        <f t="shared" si="5"/>
        <v/>
      </c>
      <c r="J181" s="9"/>
      <c r="K181" s="7"/>
    </row>
    <row r="182" spans="1:11" x14ac:dyDescent="0.3">
      <c r="A182" s="25"/>
      <c r="B182" s="9"/>
      <c r="C182" s="9"/>
      <c r="D182" s="9"/>
      <c r="E182" s="7"/>
      <c r="F182" s="7"/>
      <c r="G182" s="24"/>
      <c r="H182" s="23"/>
      <c r="I182" s="38" t="str">
        <f t="shared" si="5"/>
        <v/>
      </c>
      <c r="J182" s="9"/>
      <c r="K182" s="7"/>
    </row>
    <row r="183" spans="1:11" x14ac:dyDescent="0.3">
      <c r="A183" s="25"/>
      <c r="B183" s="9"/>
      <c r="C183" s="9"/>
      <c r="D183" s="9"/>
      <c r="E183" s="7"/>
      <c r="F183" s="7"/>
      <c r="G183" s="24"/>
      <c r="H183" s="23"/>
      <c r="I183" s="38" t="str">
        <f t="shared" si="5"/>
        <v/>
      </c>
      <c r="J183" s="9"/>
      <c r="K183" s="7"/>
    </row>
    <row r="184" spans="1:11" x14ac:dyDescent="0.3">
      <c r="A184" s="25"/>
      <c r="B184" s="9"/>
      <c r="C184" s="9"/>
      <c r="D184" s="9"/>
      <c r="E184" s="7"/>
      <c r="F184" s="7"/>
      <c r="G184" s="24"/>
      <c r="H184" s="23"/>
      <c r="I184" s="38" t="str">
        <f t="shared" si="5"/>
        <v/>
      </c>
      <c r="J184" s="9"/>
      <c r="K184" s="7"/>
    </row>
    <row r="185" spans="1:11" x14ac:dyDescent="0.3">
      <c r="A185" s="25"/>
      <c r="B185" s="9"/>
      <c r="C185" s="9"/>
      <c r="D185" s="9"/>
      <c r="E185" s="7"/>
      <c r="F185" s="7"/>
      <c r="G185" s="24"/>
      <c r="H185" s="23"/>
      <c r="I185" s="38" t="str">
        <f t="shared" si="5"/>
        <v/>
      </c>
      <c r="J185" s="9"/>
      <c r="K185" s="7"/>
    </row>
    <row r="186" spans="1:11" x14ac:dyDescent="0.3">
      <c r="A186" s="25"/>
      <c r="B186" s="9"/>
      <c r="C186" s="9"/>
      <c r="D186" s="9"/>
      <c r="E186" s="7"/>
      <c r="F186" s="7"/>
      <c r="G186" s="24"/>
      <c r="H186" s="23"/>
      <c r="I186" s="38" t="str">
        <f t="shared" si="5"/>
        <v/>
      </c>
      <c r="J186" s="9"/>
      <c r="K186" s="7"/>
    </row>
    <row r="187" spans="1:11" x14ac:dyDescent="0.3">
      <c r="A187" s="25"/>
      <c r="B187" s="9"/>
      <c r="C187" s="9"/>
      <c r="D187" s="9"/>
      <c r="E187" s="7"/>
      <c r="F187" s="7"/>
      <c r="G187" s="24"/>
      <c r="H187" s="23"/>
      <c r="I187" s="38" t="str">
        <f t="shared" si="5"/>
        <v/>
      </c>
      <c r="J187" s="9"/>
      <c r="K187" s="7"/>
    </row>
    <row r="188" spans="1:11" x14ac:dyDescent="0.3">
      <c r="A188" s="25"/>
      <c r="B188" s="9"/>
      <c r="C188" s="9"/>
      <c r="D188" s="9"/>
      <c r="E188" s="7"/>
      <c r="F188" s="7"/>
      <c r="G188" s="24"/>
      <c r="H188" s="23"/>
      <c r="I188" s="38" t="str">
        <f t="shared" si="5"/>
        <v/>
      </c>
      <c r="J188" s="9"/>
      <c r="K188" s="7"/>
    </row>
    <row r="189" spans="1:11" x14ac:dyDescent="0.3">
      <c r="A189" s="25"/>
      <c r="B189" s="9"/>
      <c r="C189" s="9"/>
      <c r="D189" s="9"/>
      <c r="E189" s="7"/>
      <c r="F189" s="7"/>
      <c r="G189" s="24"/>
      <c r="H189" s="23"/>
      <c r="I189" s="38" t="str">
        <f t="shared" si="5"/>
        <v/>
      </c>
      <c r="J189" s="9"/>
      <c r="K189" s="7"/>
    </row>
    <row r="190" spans="1:11" x14ac:dyDescent="0.3">
      <c r="A190" s="25"/>
      <c r="B190" s="9"/>
      <c r="C190" s="9"/>
      <c r="D190" s="9"/>
      <c r="E190" s="7"/>
      <c r="F190" s="7"/>
      <c r="G190" s="24"/>
      <c r="H190" s="23"/>
      <c r="I190" s="38" t="str">
        <f t="shared" si="5"/>
        <v/>
      </c>
      <c r="J190" s="9"/>
      <c r="K190" s="7"/>
    </row>
    <row r="191" spans="1:11" x14ac:dyDescent="0.3">
      <c r="A191" s="25"/>
      <c r="B191" s="9"/>
      <c r="C191" s="9"/>
      <c r="D191" s="9"/>
      <c r="E191" s="7"/>
      <c r="F191" s="7"/>
      <c r="G191" s="24"/>
      <c r="H191" s="23"/>
      <c r="I191" s="38" t="str">
        <f t="shared" si="5"/>
        <v/>
      </c>
      <c r="J191" s="9"/>
      <c r="K191" s="7"/>
    </row>
    <row r="192" spans="1:11" x14ac:dyDescent="0.3">
      <c r="A192" s="25"/>
      <c r="B192" s="9"/>
      <c r="C192" s="9"/>
      <c r="D192" s="9"/>
      <c r="E192" s="7"/>
      <c r="F192" s="7"/>
      <c r="G192" s="24"/>
      <c r="H192" s="23"/>
      <c r="I192" s="38" t="str">
        <f t="shared" si="5"/>
        <v/>
      </c>
      <c r="J192" s="9"/>
      <c r="K192" s="7"/>
    </row>
    <row r="193" spans="1:11" x14ac:dyDescent="0.3">
      <c r="A193" s="25"/>
      <c r="B193" s="9"/>
      <c r="C193" s="9"/>
      <c r="D193" s="9"/>
      <c r="E193" s="7"/>
      <c r="F193" s="7"/>
      <c r="G193" s="24"/>
      <c r="H193" s="23"/>
      <c r="I193" s="38" t="str">
        <f t="shared" si="5"/>
        <v/>
      </c>
      <c r="J193" s="9"/>
      <c r="K193" s="7"/>
    </row>
    <row r="194" spans="1:11" x14ac:dyDescent="0.3">
      <c r="A194" s="25"/>
      <c r="B194" s="9"/>
      <c r="C194" s="9"/>
      <c r="D194" s="9"/>
      <c r="E194" s="7"/>
      <c r="F194" s="7"/>
      <c r="G194" s="24"/>
      <c r="H194" s="23"/>
      <c r="I194" s="38" t="str">
        <f t="shared" si="5"/>
        <v/>
      </c>
      <c r="J194" s="9"/>
      <c r="K194" s="7"/>
    </row>
    <row r="195" spans="1:11" x14ac:dyDescent="0.3">
      <c r="A195" s="25"/>
      <c r="B195" s="9"/>
      <c r="C195" s="9"/>
      <c r="D195" s="9"/>
      <c r="E195" s="7"/>
      <c r="F195" s="7"/>
      <c r="G195" s="24"/>
      <c r="H195" s="23"/>
      <c r="I195" s="38" t="str">
        <f t="shared" ref="I195:I226" si="6">IF(AND(G195&lt;&gt;"",H195&lt;&gt;""),G195*H195,"")</f>
        <v/>
      </c>
      <c r="J195" s="9"/>
      <c r="K195" s="7"/>
    </row>
    <row r="196" spans="1:11" x14ac:dyDescent="0.3">
      <c r="A196" s="25"/>
      <c r="B196" s="9"/>
      <c r="C196" s="9"/>
      <c r="D196" s="9"/>
      <c r="E196" s="7"/>
      <c r="F196" s="7"/>
      <c r="G196" s="24"/>
      <c r="H196" s="23"/>
      <c r="I196" s="38" t="str">
        <f t="shared" si="6"/>
        <v/>
      </c>
      <c r="J196" s="9"/>
      <c r="K196" s="7"/>
    </row>
    <row r="197" spans="1:11" x14ac:dyDescent="0.3">
      <c r="A197" s="25"/>
      <c r="B197" s="9"/>
      <c r="C197" s="9"/>
      <c r="D197" s="9"/>
      <c r="E197" s="7"/>
      <c r="F197" s="7"/>
      <c r="G197" s="24"/>
      <c r="H197" s="23"/>
      <c r="I197" s="38" t="str">
        <f t="shared" si="6"/>
        <v/>
      </c>
      <c r="J197" s="9"/>
      <c r="K197" s="7"/>
    </row>
    <row r="198" spans="1:11" x14ac:dyDescent="0.3">
      <c r="A198" s="25"/>
      <c r="B198" s="9"/>
      <c r="C198" s="9"/>
      <c r="D198" s="9"/>
      <c r="E198" s="7"/>
      <c r="F198" s="7"/>
      <c r="G198" s="24"/>
      <c r="H198" s="23"/>
      <c r="I198" s="38" t="str">
        <f t="shared" si="6"/>
        <v/>
      </c>
      <c r="J198" s="9"/>
      <c r="K198" s="7"/>
    </row>
    <row r="199" spans="1:11" x14ac:dyDescent="0.3">
      <c r="A199" s="25"/>
      <c r="B199" s="9"/>
      <c r="C199" s="9"/>
      <c r="D199" s="9"/>
      <c r="E199" s="7"/>
      <c r="F199" s="7"/>
      <c r="G199" s="24"/>
      <c r="H199" s="23"/>
      <c r="I199" s="38" t="str">
        <f t="shared" si="6"/>
        <v/>
      </c>
      <c r="J199" s="9"/>
      <c r="K199" s="7"/>
    </row>
    <row r="200" spans="1:11" x14ac:dyDescent="0.3">
      <c r="A200" s="25"/>
      <c r="B200" s="9"/>
      <c r="C200" s="9"/>
      <c r="D200" s="9"/>
      <c r="E200" s="7"/>
      <c r="F200" s="7"/>
      <c r="G200" s="24"/>
      <c r="H200" s="23"/>
      <c r="I200" s="38" t="str">
        <f t="shared" si="6"/>
        <v/>
      </c>
      <c r="J200" s="9"/>
      <c r="K200" s="7"/>
    </row>
    <row r="201" spans="1:11" x14ac:dyDescent="0.3">
      <c r="A201" s="35"/>
      <c r="B201" s="35"/>
      <c r="C201" s="35"/>
      <c r="D201" s="35"/>
      <c r="E201" s="35"/>
      <c r="F201" s="35"/>
      <c r="G201" s="50"/>
      <c r="H201" s="50"/>
      <c r="I201" s="50"/>
      <c r="J201" s="35"/>
      <c r="K201" s="35"/>
    </row>
    <row r="202" spans="1:11" x14ac:dyDescent="0.3">
      <c r="A202" s="35"/>
      <c r="B202" s="35"/>
      <c r="C202" s="35"/>
      <c r="D202" s="35"/>
      <c r="E202" s="35"/>
      <c r="F202" s="35"/>
      <c r="G202" s="50"/>
      <c r="H202" s="50"/>
      <c r="I202" s="50"/>
      <c r="J202" s="35"/>
      <c r="K202" s="35"/>
    </row>
    <row r="203" spans="1:11" x14ac:dyDescent="0.3">
      <c r="A203" s="35"/>
      <c r="B203" s="35"/>
      <c r="C203" s="35"/>
      <c r="D203" s="35"/>
      <c r="E203" s="35"/>
      <c r="F203" s="35"/>
      <c r="G203" s="50"/>
      <c r="H203" s="50"/>
      <c r="I203" s="50"/>
      <c r="J203" s="35"/>
      <c r="K203" s="35"/>
    </row>
    <row r="204" spans="1:11" x14ac:dyDescent="0.3">
      <c r="A204" s="35"/>
      <c r="B204" s="35"/>
      <c r="C204" s="35"/>
      <c r="D204" s="35"/>
      <c r="E204" s="35"/>
      <c r="F204" s="35"/>
      <c r="G204" s="50"/>
      <c r="H204" s="50"/>
      <c r="I204" s="50"/>
      <c r="J204" s="35"/>
      <c r="K204" s="35"/>
    </row>
    <row r="205" spans="1:11" x14ac:dyDescent="0.3">
      <c r="A205" s="35"/>
      <c r="B205" s="35"/>
      <c r="C205" s="35"/>
      <c r="D205" s="35"/>
      <c r="E205" s="35"/>
      <c r="F205" s="35"/>
      <c r="G205" s="50"/>
      <c r="H205" s="50"/>
      <c r="I205" s="50"/>
      <c r="J205" s="35"/>
      <c r="K205" s="35"/>
    </row>
    <row r="206" spans="1:11" x14ac:dyDescent="0.3">
      <c r="A206" s="35"/>
      <c r="B206" s="35"/>
      <c r="C206" s="35"/>
      <c r="D206" s="35"/>
      <c r="E206" s="35"/>
      <c r="F206" s="35"/>
      <c r="G206" s="50"/>
      <c r="H206" s="50"/>
      <c r="I206" s="50"/>
      <c r="J206" s="35"/>
      <c r="K206" s="35"/>
    </row>
    <row r="207" spans="1:11" x14ac:dyDescent="0.3">
      <c r="A207" s="35"/>
      <c r="B207" s="35"/>
      <c r="C207" s="35"/>
      <c r="D207" s="35"/>
      <c r="E207" s="35"/>
      <c r="F207" s="35"/>
      <c r="G207" s="50"/>
      <c r="H207" s="50"/>
      <c r="I207" s="50"/>
      <c r="J207" s="35"/>
      <c r="K207" s="35"/>
    </row>
    <row r="208" spans="1:11" x14ac:dyDescent="0.3">
      <c r="A208" s="35"/>
      <c r="B208" s="35"/>
      <c r="C208" s="35"/>
      <c r="D208" s="35"/>
      <c r="E208" s="35"/>
      <c r="F208" s="35"/>
      <c r="G208" s="50"/>
      <c r="H208" s="50"/>
      <c r="I208" s="50"/>
      <c r="J208" s="35"/>
      <c r="K208" s="35"/>
    </row>
    <row r="209" spans="1:11" x14ac:dyDescent="0.3">
      <c r="A209" s="35"/>
      <c r="B209" s="35"/>
      <c r="C209" s="35"/>
      <c r="D209" s="35"/>
      <c r="E209" s="35"/>
      <c r="F209" s="35"/>
      <c r="G209" s="50"/>
      <c r="H209" s="50"/>
      <c r="I209" s="50"/>
      <c r="J209" s="35"/>
      <c r="K209" s="35"/>
    </row>
    <row r="210" spans="1:11" x14ac:dyDescent="0.3">
      <c r="A210" s="35"/>
      <c r="B210" s="35"/>
      <c r="C210" s="35"/>
      <c r="D210" s="35"/>
      <c r="E210" s="35"/>
      <c r="F210" s="35"/>
      <c r="G210" s="50"/>
      <c r="H210" s="50"/>
      <c r="I210" s="50"/>
      <c r="J210" s="35"/>
      <c r="K210" s="35"/>
    </row>
    <row r="211" spans="1:11" x14ac:dyDescent="0.3">
      <c r="A211" s="35"/>
      <c r="B211" s="35"/>
      <c r="C211" s="35"/>
      <c r="D211" s="35"/>
      <c r="E211" s="35"/>
      <c r="F211" s="35"/>
      <c r="G211" s="50"/>
      <c r="H211" s="50"/>
      <c r="I211" s="50"/>
      <c r="J211" s="35"/>
      <c r="K211" s="35"/>
    </row>
    <row r="212" spans="1:11" x14ac:dyDescent="0.3">
      <c r="A212" s="35"/>
      <c r="B212" s="35"/>
      <c r="C212" s="35"/>
      <c r="D212" s="35"/>
      <c r="E212" s="35"/>
      <c r="F212" s="35"/>
      <c r="G212" s="50"/>
      <c r="H212" s="50"/>
      <c r="I212" s="50"/>
      <c r="J212" s="35"/>
      <c r="K212" s="35"/>
    </row>
    <row r="213" spans="1:11" x14ac:dyDescent="0.3">
      <c r="A213" s="35"/>
      <c r="B213" s="35"/>
      <c r="C213" s="35"/>
      <c r="D213" s="35"/>
      <c r="E213" s="35"/>
      <c r="F213" s="35"/>
      <c r="G213" s="50"/>
      <c r="H213" s="50"/>
      <c r="I213" s="50"/>
      <c r="J213" s="35"/>
      <c r="K213" s="35"/>
    </row>
    <row r="214" spans="1:11" x14ac:dyDescent="0.3">
      <c r="A214" s="35"/>
      <c r="B214" s="35"/>
      <c r="C214" s="35"/>
      <c r="D214" s="35"/>
      <c r="E214" s="35"/>
      <c r="F214" s="35"/>
      <c r="G214" s="50"/>
      <c r="H214" s="50"/>
      <c r="I214" s="50"/>
      <c r="J214" s="35"/>
      <c r="K214" s="35"/>
    </row>
    <row r="215" spans="1:11" x14ac:dyDescent="0.3">
      <c r="A215" s="35"/>
      <c r="B215" s="35"/>
      <c r="C215" s="35"/>
      <c r="D215" s="35"/>
      <c r="E215" s="35"/>
      <c r="F215" s="35"/>
      <c r="G215" s="50"/>
      <c r="H215" s="50"/>
      <c r="I215" s="50"/>
      <c r="J215" s="35"/>
      <c r="K215" s="35"/>
    </row>
    <row r="216" spans="1:11" x14ac:dyDescent="0.3">
      <c r="A216" s="35"/>
      <c r="B216" s="35"/>
      <c r="C216" s="35"/>
      <c r="D216" s="35"/>
      <c r="E216" s="35"/>
      <c r="F216" s="35"/>
      <c r="G216" s="50"/>
      <c r="H216" s="50"/>
      <c r="I216" s="50"/>
      <c r="J216" s="35"/>
      <c r="K216" s="35"/>
    </row>
    <row r="217" spans="1:11" x14ac:dyDescent="0.3">
      <c r="A217" s="35"/>
      <c r="B217" s="35"/>
      <c r="C217" s="35"/>
      <c r="D217" s="35"/>
      <c r="E217" s="35"/>
      <c r="F217" s="35"/>
      <c r="G217" s="50"/>
      <c r="H217" s="50"/>
      <c r="I217" s="50"/>
      <c r="J217" s="35"/>
      <c r="K217" s="35"/>
    </row>
    <row r="218" spans="1:11" x14ac:dyDescent="0.3">
      <c r="A218" s="35"/>
      <c r="B218" s="35"/>
      <c r="C218" s="35"/>
      <c r="D218" s="35"/>
      <c r="E218" s="35"/>
      <c r="F218" s="35"/>
      <c r="G218" s="50"/>
      <c r="H218" s="50"/>
      <c r="I218" s="50"/>
      <c r="J218" s="35"/>
      <c r="K218" s="35"/>
    </row>
    <row r="219" spans="1:11" x14ac:dyDescent="0.3">
      <c r="A219" s="35"/>
      <c r="B219" s="35"/>
      <c r="C219" s="35"/>
      <c r="D219" s="35"/>
      <c r="E219" s="35"/>
      <c r="F219" s="35"/>
      <c r="G219" s="50"/>
      <c r="H219" s="50"/>
      <c r="I219" s="50"/>
      <c r="J219" s="35"/>
      <c r="K219" s="35"/>
    </row>
    <row r="220" spans="1:11" x14ac:dyDescent="0.3">
      <c r="A220" s="35"/>
      <c r="B220" s="35"/>
      <c r="C220" s="35"/>
      <c r="D220" s="35"/>
      <c r="E220" s="35"/>
      <c r="F220" s="35"/>
      <c r="G220" s="50"/>
      <c r="H220" s="50"/>
      <c r="I220" s="50"/>
      <c r="J220" s="35"/>
      <c r="K220" s="35"/>
    </row>
    <row r="221" spans="1:11" x14ac:dyDescent="0.3">
      <c r="A221" s="35"/>
      <c r="B221" s="35"/>
      <c r="C221" s="35"/>
      <c r="D221" s="35"/>
      <c r="E221" s="35"/>
      <c r="F221" s="35"/>
      <c r="G221" s="50"/>
      <c r="H221" s="50"/>
      <c r="I221" s="50"/>
      <c r="J221" s="35"/>
      <c r="K221" s="35"/>
    </row>
    <row r="222" spans="1:11" x14ac:dyDescent="0.3">
      <c r="A222" s="35"/>
      <c r="B222" s="35"/>
      <c r="C222" s="35"/>
      <c r="D222" s="35"/>
      <c r="E222" s="35"/>
      <c r="F222" s="35"/>
      <c r="G222" s="50"/>
      <c r="H222" s="50"/>
      <c r="I222" s="50"/>
      <c r="J222" s="35"/>
      <c r="K222" s="35"/>
    </row>
    <row r="223" spans="1:11" x14ac:dyDescent="0.3">
      <c r="A223" s="35"/>
      <c r="B223" s="35"/>
      <c r="C223" s="35"/>
      <c r="D223" s="35"/>
      <c r="E223" s="35"/>
      <c r="F223" s="35"/>
      <c r="G223" s="50"/>
      <c r="H223" s="50"/>
      <c r="I223" s="50"/>
      <c r="J223" s="35"/>
      <c r="K223" s="35"/>
    </row>
    <row r="224" spans="1:11" x14ac:dyDescent="0.3">
      <c r="A224" s="35"/>
      <c r="B224" s="35"/>
      <c r="C224" s="35"/>
      <c r="D224" s="35"/>
      <c r="E224" s="35"/>
      <c r="F224" s="35"/>
      <c r="G224" s="50"/>
      <c r="H224" s="50"/>
      <c r="I224" s="50"/>
      <c r="J224" s="35"/>
      <c r="K224" s="35"/>
    </row>
    <row r="225" spans="1:11" x14ac:dyDescent="0.3">
      <c r="A225" s="35"/>
      <c r="B225" s="35"/>
      <c r="C225" s="35"/>
      <c r="D225" s="35"/>
      <c r="E225" s="35"/>
      <c r="F225" s="35"/>
      <c r="G225" s="50"/>
      <c r="H225" s="50"/>
      <c r="I225" s="50"/>
      <c r="J225" s="35"/>
      <c r="K225" s="35"/>
    </row>
    <row r="226" spans="1:11" x14ac:dyDescent="0.3">
      <c r="A226" s="35"/>
      <c r="B226" s="35"/>
      <c r="C226" s="35"/>
      <c r="D226" s="35"/>
      <c r="E226" s="35"/>
      <c r="F226" s="35"/>
      <c r="G226" s="50"/>
      <c r="H226" s="50"/>
      <c r="I226" s="50"/>
      <c r="J226" s="35"/>
      <c r="K226" s="35"/>
    </row>
    <row r="227" spans="1:11" x14ac:dyDescent="0.3">
      <c r="A227" s="35"/>
      <c r="B227" s="35"/>
      <c r="C227" s="35"/>
      <c r="D227" s="35"/>
      <c r="E227" s="35"/>
      <c r="F227" s="35"/>
      <c r="G227" s="50"/>
      <c r="H227" s="50"/>
      <c r="I227" s="50"/>
      <c r="J227" s="35"/>
      <c r="K227" s="35"/>
    </row>
    <row r="228" spans="1:11" x14ac:dyDescent="0.3">
      <c r="A228" s="35"/>
      <c r="B228" s="35"/>
      <c r="C228" s="35"/>
      <c r="D228" s="35"/>
      <c r="E228" s="35"/>
      <c r="F228" s="35"/>
      <c r="G228" s="50"/>
      <c r="H228" s="50"/>
      <c r="I228" s="50"/>
      <c r="J228" s="35"/>
      <c r="K228" s="35"/>
    </row>
    <row r="229" spans="1:11" x14ac:dyDescent="0.3">
      <c r="A229" s="35"/>
      <c r="B229" s="35"/>
      <c r="C229" s="35"/>
      <c r="D229" s="35"/>
      <c r="E229" s="35"/>
      <c r="F229" s="35"/>
      <c r="G229" s="50"/>
      <c r="H229" s="50"/>
      <c r="I229" s="50"/>
      <c r="J229" s="35"/>
      <c r="K229" s="35"/>
    </row>
    <row r="230" spans="1:11" x14ac:dyDescent="0.3">
      <c r="A230" s="35"/>
      <c r="B230" s="35"/>
      <c r="C230" s="35"/>
      <c r="D230" s="35"/>
      <c r="E230" s="35"/>
      <c r="F230" s="35"/>
      <c r="G230" s="50"/>
      <c r="H230" s="50"/>
      <c r="I230" s="50"/>
      <c r="J230" s="35"/>
      <c r="K230" s="35"/>
    </row>
    <row r="231" spans="1:11" x14ac:dyDescent="0.3">
      <c r="A231" s="35"/>
      <c r="B231" s="35"/>
      <c r="C231" s="35"/>
      <c r="D231" s="35"/>
      <c r="E231" s="35"/>
      <c r="F231" s="35"/>
      <c r="G231" s="50"/>
      <c r="H231" s="50"/>
      <c r="I231" s="50"/>
      <c r="J231" s="35"/>
      <c r="K231" s="35"/>
    </row>
    <row r="232" spans="1:11" x14ac:dyDescent="0.3">
      <c r="A232" s="35"/>
      <c r="B232" s="35"/>
      <c r="C232" s="35"/>
      <c r="D232" s="35"/>
      <c r="E232" s="35"/>
      <c r="F232" s="35"/>
      <c r="G232" s="50"/>
      <c r="H232" s="50"/>
      <c r="I232" s="50"/>
      <c r="J232" s="35"/>
      <c r="K232" s="35"/>
    </row>
    <row r="233" spans="1:11" x14ac:dyDescent="0.3">
      <c r="A233" s="35"/>
      <c r="B233" s="35"/>
      <c r="C233" s="35"/>
      <c r="D233" s="35"/>
      <c r="E233" s="35"/>
      <c r="F233" s="35"/>
      <c r="G233" s="50"/>
      <c r="H233" s="50"/>
      <c r="I233" s="50"/>
      <c r="J233" s="35"/>
      <c r="K233" s="35"/>
    </row>
    <row r="234" spans="1:11" x14ac:dyDescent="0.3">
      <c r="A234" s="35"/>
      <c r="B234" s="35"/>
      <c r="C234" s="35"/>
      <c r="D234" s="35"/>
      <c r="E234" s="35"/>
      <c r="F234" s="35"/>
      <c r="G234" s="50"/>
      <c r="H234" s="50"/>
      <c r="I234" s="50"/>
      <c r="J234" s="35"/>
      <c r="K234" s="35"/>
    </row>
    <row r="235" spans="1:11" x14ac:dyDescent="0.3">
      <c r="A235" s="35"/>
      <c r="B235" s="35"/>
      <c r="C235" s="35"/>
      <c r="D235" s="35"/>
      <c r="E235" s="35"/>
      <c r="F235" s="35"/>
      <c r="G235" s="50"/>
      <c r="H235" s="50"/>
      <c r="I235" s="50"/>
      <c r="J235" s="35"/>
      <c r="K235" s="35"/>
    </row>
    <row r="236" spans="1:11" x14ac:dyDescent="0.3">
      <c r="A236" s="35"/>
      <c r="B236" s="35"/>
      <c r="C236" s="35"/>
      <c r="D236" s="35"/>
      <c r="E236" s="35"/>
      <c r="F236" s="35"/>
      <c r="G236" s="50"/>
      <c r="H236" s="50"/>
      <c r="I236" s="50"/>
      <c r="J236" s="35"/>
      <c r="K236" s="35"/>
    </row>
    <row r="237" spans="1:11" x14ac:dyDescent="0.3">
      <c r="A237" s="35"/>
      <c r="B237" s="35"/>
      <c r="C237" s="35"/>
      <c r="D237" s="35"/>
      <c r="E237" s="35"/>
      <c r="F237" s="35"/>
      <c r="G237" s="50"/>
      <c r="H237" s="50"/>
      <c r="I237" s="50"/>
      <c r="J237" s="35"/>
      <c r="K237" s="35"/>
    </row>
    <row r="238" spans="1:11" x14ac:dyDescent="0.3">
      <c r="A238" s="35"/>
      <c r="B238" s="35"/>
      <c r="C238" s="35"/>
      <c r="D238" s="35"/>
      <c r="E238" s="35"/>
      <c r="F238" s="35"/>
      <c r="G238" s="50"/>
      <c r="H238" s="50"/>
      <c r="I238" s="50"/>
      <c r="J238" s="35"/>
      <c r="K238" s="35"/>
    </row>
    <row r="239" spans="1:11" x14ac:dyDescent="0.3">
      <c r="A239" s="35"/>
      <c r="B239" s="35"/>
      <c r="C239" s="35"/>
      <c r="D239" s="35"/>
      <c r="E239" s="35"/>
      <c r="F239" s="35"/>
      <c r="G239" s="50"/>
      <c r="H239" s="50"/>
      <c r="I239" s="50"/>
      <c r="J239" s="35"/>
      <c r="K239" s="35"/>
    </row>
    <row r="240" spans="1:11" x14ac:dyDescent="0.3">
      <c r="A240" s="35"/>
      <c r="B240" s="35"/>
      <c r="C240" s="35"/>
      <c r="D240" s="35"/>
      <c r="E240" s="35"/>
      <c r="F240" s="35"/>
      <c r="G240" s="50"/>
      <c r="H240" s="50"/>
      <c r="I240" s="50"/>
      <c r="J240" s="35"/>
      <c r="K240" s="35"/>
    </row>
    <row r="241" spans="1:11" x14ac:dyDescent="0.3">
      <c r="A241" s="35"/>
      <c r="B241" s="35"/>
      <c r="C241" s="35"/>
      <c r="D241" s="35"/>
      <c r="E241" s="35"/>
      <c r="F241" s="35"/>
      <c r="G241" s="50"/>
      <c r="H241" s="50"/>
      <c r="I241" s="50"/>
      <c r="J241" s="35"/>
      <c r="K241" s="35"/>
    </row>
    <row r="242" spans="1:11" x14ac:dyDescent="0.3">
      <c r="A242" s="35"/>
      <c r="B242" s="35"/>
      <c r="C242" s="35"/>
      <c r="D242" s="35"/>
      <c r="E242" s="35"/>
      <c r="F242" s="35"/>
      <c r="G242" s="50"/>
      <c r="H242" s="50"/>
      <c r="I242" s="50"/>
      <c r="J242" s="35"/>
      <c r="K242" s="35"/>
    </row>
    <row r="243" spans="1:11" x14ac:dyDescent="0.3">
      <c r="A243" s="35"/>
      <c r="B243" s="35"/>
      <c r="C243" s="35"/>
      <c r="D243" s="35"/>
      <c r="E243" s="35"/>
      <c r="F243" s="35"/>
      <c r="G243" s="50"/>
      <c r="H243" s="50"/>
      <c r="I243" s="50"/>
      <c r="J243" s="35"/>
      <c r="K243" s="35"/>
    </row>
    <row r="244" spans="1:11" x14ac:dyDescent="0.3">
      <c r="A244" s="35"/>
      <c r="B244" s="35"/>
      <c r="C244" s="35"/>
      <c r="D244" s="35"/>
      <c r="E244" s="35"/>
      <c r="F244" s="35"/>
      <c r="G244" s="50"/>
      <c r="H244" s="50"/>
      <c r="I244" s="50"/>
      <c r="J244" s="35"/>
      <c r="K244" s="35"/>
    </row>
    <row r="245" spans="1:11" x14ac:dyDescent="0.3">
      <c r="A245" s="35"/>
      <c r="B245" s="35"/>
      <c r="C245" s="35"/>
      <c r="D245" s="35"/>
      <c r="E245" s="35"/>
      <c r="F245" s="35"/>
      <c r="G245" s="50"/>
      <c r="H245" s="50"/>
      <c r="I245" s="50"/>
      <c r="J245" s="35"/>
      <c r="K245" s="35"/>
    </row>
    <row r="246" spans="1:11" x14ac:dyDescent="0.3">
      <c r="A246" s="35"/>
      <c r="B246" s="35"/>
      <c r="C246" s="35"/>
      <c r="D246" s="35"/>
      <c r="E246" s="35"/>
      <c r="F246" s="35"/>
      <c r="G246" s="50"/>
      <c r="H246" s="50"/>
      <c r="I246" s="50"/>
      <c r="J246" s="35"/>
      <c r="K246" s="35"/>
    </row>
    <row r="247" spans="1:11" x14ac:dyDescent="0.3">
      <c r="A247" s="35"/>
      <c r="B247" s="35"/>
      <c r="C247" s="35"/>
      <c r="D247" s="35"/>
      <c r="E247" s="35"/>
      <c r="F247" s="35"/>
      <c r="G247" s="50"/>
      <c r="H247" s="50"/>
      <c r="I247" s="50"/>
      <c r="J247" s="35"/>
      <c r="K247" s="35"/>
    </row>
    <row r="248" spans="1:11" x14ac:dyDescent="0.3">
      <c r="A248" s="35"/>
      <c r="B248" s="35"/>
      <c r="C248" s="35"/>
      <c r="D248" s="35"/>
      <c r="E248" s="35"/>
      <c r="F248" s="35"/>
      <c r="G248" s="50"/>
      <c r="H248" s="50"/>
      <c r="I248" s="50"/>
      <c r="J248" s="35"/>
      <c r="K248" s="35"/>
    </row>
    <row r="249" spans="1:11" x14ac:dyDescent="0.3">
      <c r="A249" s="35"/>
      <c r="B249" s="35"/>
      <c r="C249" s="35"/>
      <c r="D249" s="35"/>
      <c r="E249" s="35"/>
      <c r="F249" s="35"/>
      <c r="G249" s="50"/>
      <c r="H249" s="50"/>
      <c r="I249" s="50"/>
      <c r="J249" s="35"/>
      <c r="K249" s="35"/>
    </row>
    <row r="250" spans="1:11" x14ac:dyDescent="0.3">
      <c r="A250" s="35"/>
      <c r="B250" s="35"/>
      <c r="C250" s="35"/>
      <c r="D250" s="35"/>
      <c r="E250" s="35"/>
      <c r="F250" s="35"/>
      <c r="G250" s="50"/>
      <c r="H250" s="50"/>
      <c r="I250" s="50"/>
      <c r="J250" s="35"/>
      <c r="K250" s="35"/>
    </row>
    <row r="251" spans="1:11" x14ac:dyDescent="0.3">
      <c r="A251" s="35"/>
      <c r="B251" s="35"/>
      <c r="C251" s="35"/>
      <c r="D251" s="35"/>
      <c r="E251" s="35"/>
      <c r="F251" s="35"/>
      <c r="G251" s="50"/>
      <c r="H251" s="50"/>
      <c r="I251" s="50"/>
      <c r="J251" s="35"/>
      <c r="K251" s="35"/>
    </row>
    <row r="252" spans="1:11" x14ac:dyDescent="0.3">
      <c r="A252" s="35"/>
      <c r="B252" s="35"/>
      <c r="C252" s="35"/>
      <c r="D252" s="35"/>
      <c r="E252" s="35"/>
      <c r="F252" s="35"/>
      <c r="G252" s="50"/>
      <c r="H252" s="50"/>
      <c r="I252" s="50"/>
      <c r="J252" s="35"/>
      <c r="K252" s="35"/>
    </row>
    <row r="253" spans="1:11" x14ac:dyDescent="0.3">
      <c r="A253" s="35"/>
      <c r="B253" s="35"/>
      <c r="C253" s="35"/>
      <c r="D253" s="35"/>
      <c r="E253" s="35"/>
      <c r="F253" s="35"/>
      <c r="G253" s="50"/>
      <c r="H253" s="50"/>
      <c r="I253" s="50"/>
      <c r="J253" s="35"/>
      <c r="K253" s="35"/>
    </row>
    <row r="254" spans="1:11" x14ac:dyDescent="0.3">
      <c r="A254" s="35"/>
      <c r="B254" s="35"/>
      <c r="C254" s="35"/>
      <c r="D254" s="35"/>
      <c r="E254" s="35"/>
      <c r="F254" s="35"/>
      <c r="G254" s="50"/>
      <c r="H254" s="50"/>
      <c r="I254" s="50"/>
      <c r="J254" s="35"/>
      <c r="K254" s="35"/>
    </row>
    <row r="255" spans="1:11" x14ac:dyDescent="0.3">
      <c r="A255" s="35"/>
      <c r="B255" s="35"/>
      <c r="C255" s="35"/>
      <c r="D255" s="35"/>
      <c r="E255" s="35"/>
      <c r="F255" s="35"/>
      <c r="G255" s="50"/>
      <c r="H255" s="50"/>
      <c r="I255" s="50"/>
      <c r="J255" s="35"/>
      <c r="K255" s="35"/>
    </row>
    <row r="256" spans="1:11" x14ac:dyDescent="0.3">
      <c r="A256" s="35"/>
      <c r="B256" s="35"/>
      <c r="C256" s="35"/>
      <c r="D256" s="35"/>
      <c r="E256" s="35"/>
      <c r="F256" s="35"/>
      <c r="G256" s="50"/>
      <c r="H256" s="50"/>
      <c r="I256" s="50"/>
      <c r="J256" s="35"/>
      <c r="K256" s="35"/>
    </row>
    <row r="257" spans="1:11" x14ac:dyDescent="0.3">
      <c r="A257" s="35"/>
      <c r="B257" s="35"/>
      <c r="C257" s="35"/>
      <c r="D257" s="35"/>
      <c r="E257" s="35"/>
      <c r="F257" s="35"/>
      <c r="G257" s="50"/>
      <c r="H257" s="50"/>
      <c r="I257" s="50"/>
      <c r="J257" s="35"/>
      <c r="K257" s="35"/>
    </row>
    <row r="258" spans="1:11" x14ac:dyDescent="0.3">
      <c r="A258" s="35"/>
      <c r="B258" s="35"/>
      <c r="C258" s="35"/>
      <c r="D258" s="35"/>
      <c r="E258" s="35"/>
      <c r="F258" s="35"/>
      <c r="G258" s="50"/>
      <c r="H258" s="50"/>
      <c r="I258" s="50"/>
      <c r="J258" s="35"/>
      <c r="K258" s="35"/>
    </row>
    <row r="259" spans="1:11" x14ac:dyDescent="0.3">
      <c r="A259" s="35"/>
      <c r="B259" s="35"/>
      <c r="C259" s="35"/>
      <c r="D259" s="35"/>
      <c r="E259" s="35"/>
      <c r="F259" s="35"/>
      <c r="G259" s="50"/>
      <c r="H259" s="50"/>
      <c r="I259" s="50"/>
      <c r="J259" s="35"/>
      <c r="K259" s="35"/>
    </row>
    <row r="260" spans="1:11" x14ac:dyDescent="0.3">
      <c r="A260" s="35"/>
      <c r="B260" s="35"/>
      <c r="C260" s="35"/>
      <c r="D260" s="35"/>
      <c r="E260" s="35"/>
      <c r="F260" s="35"/>
      <c r="G260" s="50"/>
      <c r="H260" s="50"/>
      <c r="I260" s="50"/>
      <c r="J260" s="35"/>
      <c r="K260" s="35"/>
    </row>
    <row r="261" spans="1:11" x14ac:dyDescent="0.3">
      <c r="A261" s="35"/>
      <c r="B261" s="35"/>
      <c r="C261" s="35"/>
      <c r="D261" s="35"/>
      <c r="E261" s="35"/>
      <c r="F261" s="35"/>
      <c r="G261" s="50"/>
      <c r="H261" s="50"/>
      <c r="I261" s="50"/>
      <c r="J261" s="35"/>
      <c r="K261" s="35"/>
    </row>
    <row r="262" spans="1:11" x14ac:dyDescent="0.3">
      <c r="A262" s="35"/>
      <c r="B262" s="35"/>
      <c r="C262" s="35"/>
      <c r="D262" s="35"/>
      <c r="E262" s="35"/>
      <c r="F262" s="35"/>
      <c r="G262" s="50"/>
      <c r="H262" s="50"/>
      <c r="I262" s="50"/>
      <c r="J262" s="35"/>
      <c r="K262" s="35"/>
    </row>
    <row r="263" spans="1:11" x14ac:dyDescent="0.3">
      <c r="A263" s="35"/>
      <c r="B263" s="35"/>
      <c r="C263" s="35"/>
      <c r="D263" s="35"/>
      <c r="E263" s="35"/>
      <c r="F263" s="35"/>
      <c r="G263" s="50"/>
      <c r="H263" s="50"/>
      <c r="I263" s="50"/>
      <c r="J263" s="35"/>
      <c r="K263" s="35"/>
    </row>
    <row r="264" spans="1:11" x14ac:dyDescent="0.3">
      <c r="A264" s="35"/>
      <c r="B264" s="35"/>
      <c r="C264" s="35"/>
      <c r="D264" s="35"/>
      <c r="E264" s="35"/>
      <c r="F264" s="35"/>
      <c r="G264" s="50"/>
      <c r="H264" s="50"/>
      <c r="I264" s="50"/>
      <c r="J264" s="35"/>
      <c r="K264" s="35"/>
    </row>
    <row r="265" spans="1:11" x14ac:dyDescent="0.3">
      <c r="A265" s="35"/>
      <c r="B265" s="35"/>
      <c r="C265" s="35"/>
      <c r="D265" s="35"/>
      <c r="E265" s="35"/>
      <c r="F265" s="35"/>
      <c r="G265" s="50"/>
      <c r="H265" s="50"/>
      <c r="I265" s="50"/>
      <c r="J265" s="35"/>
      <c r="K265" s="35"/>
    </row>
    <row r="266" spans="1:11" x14ac:dyDescent="0.3">
      <c r="A266" s="35"/>
      <c r="B266" s="35"/>
      <c r="C266" s="35"/>
      <c r="D266" s="35"/>
      <c r="E266" s="35"/>
      <c r="F266" s="35"/>
      <c r="G266" s="50"/>
      <c r="H266" s="50"/>
      <c r="I266" s="50"/>
      <c r="J266" s="35"/>
      <c r="K266" s="35"/>
    </row>
    <row r="267" spans="1:11" x14ac:dyDescent="0.3">
      <c r="A267" s="35"/>
      <c r="B267" s="35"/>
      <c r="C267" s="35"/>
      <c r="D267" s="35"/>
      <c r="E267" s="35"/>
      <c r="F267" s="35"/>
      <c r="G267" s="50"/>
      <c r="H267" s="50"/>
      <c r="I267" s="50"/>
      <c r="J267" s="35"/>
      <c r="K267" s="35"/>
    </row>
    <row r="268" spans="1:11" x14ac:dyDescent="0.3">
      <c r="A268" s="35"/>
      <c r="B268" s="35"/>
      <c r="C268" s="35"/>
      <c r="D268" s="35"/>
      <c r="E268" s="35"/>
      <c r="F268" s="35"/>
      <c r="G268" s="50"/>
      <c r="H268" s="50"/>
      <c r="I268" s="50"/>
      <c r="J268" s="35"/>
      <c r="K268" s="35"/>
    </row>
    <row r="269" spans="1:11" x14ac:dyDescent="0.3">
      <c r="A269" s="35"/>
      <c r="B269" s="35"/>
      <c r="C269" s="35"/>
      <c r="D269" s="35"/>
      <c r="E269" s="35"/>
      <c r="F269" s="35"/>
      <c r="G269" s="50"/>
      <c r="H269" s="50"/>
      <c r="I269" s="50"/>
      <c r="J269" s="35"/>
      <c r="K269" s="35"/>
    </row>
    <row r="270" spans="1:11" x14ac:dyDescent="0.3">
      <c r="A270" s="35"/>
      <c r="B270" s="35"/>
      <c r="C270" s="35"/>
      <c r="D270" s="35"/>
      <c r="E270" s="35"/>
      <c r="F270" s="35"/>
      <c r="G270" s="50"/>
      <c r="H270" s="50"/>
      <c r="I270" s="50"/>
      <c r="J270" s="35"/>
      <c r="K270" s="35"/>
    </row>
    <row r="271" spans="1:11" x14ac:dyDescent="0.3">
      <c r="A271" s="35"/>
      <c r="B271" s="35"/>
      <c r="C271" s="35"/>
      <c r="D271" s="35"/>
      <c r="E271" s="35"/>
      <c r="F271" s="35"/>
      <c r="G271" s="50"/>
      <c r="H271" s="50"/>
      <c r="I271" s="50"/>
      <c r="J271" s="35"/>
      <c r="K271" s="35"/>
    </row>
    <row r="272" spans="1:11" x14ac:dyDescent="0.3">
      <c r="A272" s="35"/>
      <c r="B272" s="35"/>
      <c r="C272" s="35"/>
      <c r="D272" s="35"/>
      <c r="E272" s="35"/>
      <c r="F272" s="35"/>
      <c r="G272" s="50"/>
      <c r="H272" s="50"/>
      <c r="I272" s="50"/>
      <c r="J272" s="35"/>
      <c r="K272" s="35"/>
    </row>
    <row r="273" spans="1:11" x14ac:dyDescent="0.3">
      <c r="A273" s="35"/>
      <c r="B273" s="35"/>
      <c r="C273" s="35"/>
      <c r="D273" s="35"/>
      <c r="E273" s="35"/>
      <c r="F273" s="35"/>
      <c r="G273" s="50"/>
      <c r="H273" s="50"/>
      <c r="I273" s="50"/>
      <c r="J273" s="35"/>
      <c r="K273" s="35"/>
    </row>
    <row r="274" spans="1:11" x14ac:dyDescent="0.3">
      <c r="A274" s="35"/>
      <c r="B274" s="35"/>
      <c r="C274" s="35"/>
      <c r="D274" s="35"/>
      <c r="E274" s="35"/>
      <c r="F274" s="35"/>
      <c r="G274" s="50"/>
      <c r="H274" s="50"/>
      <c r="I274" s="50"/>
      <c r="J274" s="35"/>
      <c r="K274" s="35"/>
    </row>
    <row r="275" spans="1:11" x14ac:dyDescent="0.3">
      <c r="A275" s="35"/>
      <c r="B275" s="35"/>
      <c r="C275" s="35"/>
      <c r="D275" s="35"/>
      <c r="E275" s="35"/>
      <c r="F275" s="35"/>
      <c r="G275" s="50"/>
      <c r="H275" s="50"/>
      <c r="I275" s="50"/>
      <c r="J275" s="35"/>
      <c r="K275" s="35"/>
    </row>
    <row r="276" spans="1:11" x14ac:dyDescent="0.3">
      <c r="A276" s="35"/>
      <c r="B276" s="35"/>
      <c r="C276" s="35"/>
      <c r="D276" s="35"/>
      <c r="E276" s="35"/>
      <c r="F276" s="35"/>
      <c r="G276" s="50"/>
      <c r="H276" s="50"/>
      <c r="I276" s="50"/>
      <c r="J276" s="35"/>
      <c r="K276" s="35"/>
    </row>
    <row r="277" spans="1:11" x14ac:dyDescent="0.3">
      <c r="A277" s="35"/>
      <c r="B277" s="35"/>
      <c r="C277" s="35"/>
      <c r="D277" s="35"/>
      <c r="E277" s="35"/>
      <c r="F277" s="35"/>
      <c r="G277" s="50"/>
      <c r="H277" s="50"/>
      <c r="I277" s="50"/>
      <c r="J277" s="35"/>
      <c r="K277" s="35"/>
    </row>
    <row r="278" spans="1:11" x14ac:dyDescent="0.3">
      <c r="A278" s="35"/>
      <c r="B278" s="35"/>
      <c r="C278" s="35"/>
      <c r="D278" s="35"/>
      <c r="E278" s="35"/>
      <c r="F278" s="35"/>
      <c r="G278" s="50"/>
      <c r="H278" s="50"/>
      <c r="I278" s="50"/>
      <c r="J278" s="35"/>
      <c r="K278" s="35"/>
    </row>
    <row r="279" spans="1:11" x14ac:dyDescent="0.3">
      <c r="A279" s="35"/>
      <c r="B279" s="35"/>
      <c r="C279" s="35"/>
      <c r="D279" s="35"/>
      <c r="E279" s="35"/>
      <c r="F279" s="35"/>
      <c r="G279" s="50"/>
      <c r="H279" s="50"/>
      <c r="I279" s="50"/>
      <c r="J279" s="35"/>
      <c r="K279" s="35"/>
    </row>
    <row r="280" spans="1:11" x14ac:dyDescent="0.3">
      <c r="A280" s="35"/>
      <c r="B280" s="35"/>
      <c r="C280" s="35"/>
      <c r="D280" s="35"/>
      <c r="E280" s="35"/>
      <c r="F280" s="35"/>
      <c r="G280" s="50"/>
      <c r="H280" s="50"/>
      <c r="I280" s="50"/>
      <c r="J280" s="35"/>
      <c r="K280" s="35"/>
    </row>
    <row r="281" spans="1:11" x14ac:dyDescent="0.3">
      <c r="A281" s="35"/>
      <c r="B281" s="35"/>
      <c r="C281" s="35"/>
      <c r="D281" s="35"/>
      <c r="E281" s="35"/>
      <c r="F281" s="35"/>
      <c r="G281" s="50"/>
      <c r="H281" s="50"/>
      <c r="I281" s="50"/>
      <c r="J281" s="35"/>
      <c r="K281" s="35"/>
    </row>
    <row r="282" spans="1:11" x14ac:dyDescent="0.3">
      <c r="A282" s="35"/>
      <c r="B282" s="35"/>
      <c r="C282" s="35"/>
      <c r="D282" s="35"/>
      <c r="E282" s="35"/>
      <c r="F282" s="35"/>
      <c r="G282" s="50"/>
      <c r="H282" s="50"/>
      <c r="I282" s="50"/>
      <c r="J282" s="35"/>
      <c r="K282" s="35"/>
    </row>
    <row r="283" spans="1:11" x14ac:dyDescent="0.3">
      <c r="A283" s="35"/>
      <c r="B283" s="35"/>
      <c r="C283" s="35"/>
      <c r="D283" s="35"/>
      <c r="E283" s="35"/>
      <c r="F283" s="35"/>
      <c r="G283" s="50"/>
      <c r="H283" s="50"/>
      <c r="I283" s="50"/>
      <c r="J283" s="35"/>
      <c r="K283" s="35"/>
    </row>
    <row r="284" spans="1:11" x14ac:dyDescent="0.3">
      <c r="A284" s="35"/>
      <c r="B284" s="35"/>
      <c r="C284" s="35"/>
      <c r="D284" s="35"/>
      <c r="E284" s="35"/>
      <c r="F284" s="35"/>
      <c r="G284" s="50"/>
      <c r="H284" s="50"/>
      <c r="I284" s="50"/>
      <c r="J284" s="35"/>
      <c r="K284" s="35"/>
    </row>
    <row r="285" spans="1:11" x14ac:dyDescent="0.3">
      <c r="A285" s="35"/>
      <c r="B285" s="35"/>
      <c r="C285" s="35"/>
      <c r="D285" s="35"/>
      <c r="E285" s="35"/>
      <c r="F285" s="35"/>
      <c r="G285" s="50"/>
      <c r="H285" s="50"/>
      <c r="I285" s="50"/>
      <c r="J285" s="35"/>
      <c r="K285" s="35"/>
    </row>
    <row r="286" spans="1:11" x14ac:dyDescent="0.3">
      <c r="A286" s="35"/>
      <c r="B286" s="35"/>
      <c r="C286" s="35"/>
      <c r="D286" s="35"/>
      <c r="E286" s="35"/>
      <c r="F286" s="35"/>
      <c r="G286" s="50"/>
      <c r="H286" s="50"/>
      <c r="I286" s="50"/>
      <c r="J286" s="35"/>
      <c r="K286" s="35"/>
    </row>
    <row r="287" spans="1:11" x14ac:dyDescent="0.3">
      <c r="A287" s="35"/>
      <c r="B287" s="35"/>
      <c r="C287" s="35"/>
      <c r="D287" s="35"/>
      <c r="E287" s="35"/>
      <c r="F287" s="35"/>
      <c r="G287" s="50"/>
      <c r="H287" s="50"/>
      <c r="I287" s="50"/>
      <c r="J287" s="35"/>
      <c r="K287" s="35"/>
    </row>
    <row r="288" spans="1:11" x14ac:dyDescent="0.3">
      <c r="A288" s="35"/>
      <c r="B288" s="35"/>
      <c r="C288" s="35"/>
      <c r="D288" s="35"/>
      <c r="E288" s="35"/>
      <c r="F288" s="35"/>
      <c r="G288" s="50"/>
      <c r="H288" s="50"/>
      <c r="I288" s="50"/>
      <c r="J288" s="35"/>
      <c r="K288" s="35"/>
    </row>
    <row r="289" spans="1:11" x14ac:dyDescent="0.3">
      <c r="A289" s="35"/>
      <c r="B289" s="35"/>
      <c r="C289" s="35"/>
      <c r="D289" s="35"/>
      <c r="E289" s="35"/>
      <c r="F289" s="35"/>
      <c r="G289" s="50"/>
      <c r="H289" s="50"/>
      <c r="I289" s="50"/>
      <c r="J289" s="35"/>
      <c r="K289" s="35"/>
    </row>
    <row r="290" spans="1:11" x14ac:dyDescent="0.3">
      <c r="A290" s="35"/>
      <c r="B290" s="35"/>
      <c r="C290" s="35"/>
      <c r="D290" s="35"/>
      <c r="E290" s="35"/>
      <c r="F290" s="35"/>
      <c r="G290" s="50"/>
      <c r="H290" s="50"/>
      <c r="I290" s="50"/>
      <c r="J290" s="35"/>
      <c r="K290" s="35"/>
    </row>
    <row r="291" spans="1:11" x14ac:dyDescent="0.3">
      <c r="A291" s="35"/>
      <c r="B291" s="35"/>
      <c r="C291" s="35"/>
      <c r="D291" s="35"/>
      <c r="E291" s="35"/>
      <c r="F291" s="35"/>
      <c r="G291" s="50"/>
      <c r="H291" s="50"/>
      <c r="I291" s="50"/>
      <c r="J291" s="35"/>
      <c r="K291" s="35"/>
    </row>
    <row r="292" spans="1:11" x14ac:dyDescent="0.3">
      <c r="A292" s="35"/>
      <c r="B292" s="35"/>
      <c r="C292" s="35"/>
      <c r="D292" s="35"/>
      <c r="E292" s="35"/>
      <c r="F292" s="35"/>
      <c r="G292" s="50"/>
      <c r="H292" s="50"/>
      <c r="I292" s="50"/>
      <c r="J292" s="35"/>
      <c r="K292" s="35"/>
    </row>
    <row r="293" spans="1:11" x14ac:dyDescent="0.3">
      <c r="A293" s="35"/>
      <c r="B293" s="35"/>
      <c r="C293" s="35"/>
      <c r="D293" s="35"/>
      <c r="E293" s="35"/>
      <c r="F293" s="35"/>
      <c r="G293" s="50"/>
      <c r="H293" s="50"/>
      <c r="I293" s="50"/>
      <c r="J293" s="35"/>
      <c r="K293" s="35"/>
    </row>
    <row r="294" spans="1:11" x14ac:dyDescent="0.3">
      <c r="A294" s="35"/>
      <c r="B294" s="35"/>
      <c r="C294" s="35"/>
      <c r="D294" s="35"/>
      <c r="E294" s="35"/>
      <c r="F294" s="35"/>
      <c r="G294" s="50"/>
      <c r="H294" s="50"/>
      <c r="I294" s="50"/>
      <c r="J294" s="35"/>
      <c r="K294" s="35"/>
    </row>
    <row r="295" spans="1:11" x14ac:dyDescent="0.3">
      <c r="A295" s="35"/>
      <c r="B295" s="35"/>
      <c r="C295" s="35"/>
      <c r="D295" s="35"/>
      <c r="E295" s="35"/>
      <c r="F295" s="35"/>
      <c r="G295" s="50"/>
      <c r="H295" s="50"/>
      <c r="I295" s="50"/>
      <c r="J295" s="35"/>
      <c r="K295" s="35"/>
    </row>
    <row r="296" spans="1:11" x14ac:dyDescent="0.3">
      <c r="A296" s="35"/>
      <c r="B296" s="35"/>
      <c r="C296" s="35"/>
      <c r="D296" s="35"/>
      <c r="E296" s="35"/>
      <c r="F296" s="35"/>
      <c r="G296" s="50"/>
      <c r="H296" s="50"/>
      <c r="I296" s="50"/>
      <c r="J296" s="35"/>
      <c r="K296" s="35"/>
    </row>
    <row r="297" spans="1:11" x14ac:dyDescent="0.3">
      <c r="A297" s="35"/>
      <c r="B297" s="35"/>
      <c r="C297" s="35"/>
      <c r="D297" s="35"/>
      <c r="E297" s="35"/>
      <c r="F297" s="35"/>
      <c r="G297" s="50"/>
      <c r="H297" s="50"/>
      <c r="I297" s="50"/>
      <c r="J297" s="35"/>
      <c r="K297" s="35"/>
    </row>
    <row r="298" spans="1:11" x14ac:dyDescent="0.3">
      <c r="A298" s="35"/>
      <c r="B298" s="35"/>
      <c r="C298" s="35"/>
      <c r="D298" s="35"/>
      <c r="E298" s="35"/>
      <c r="F298" s="35"/>
      <c r="G298" s="50"/>
      <c r="H298" s="50"/>
      <c r="I298" s="50"/>
      <c r="J298" s="35"/>
      <c r="K298" s="35"/>
    </row>
    <row r="299" spans="1:11" x14ac:dyDescent="0.3">
      <c r="A299" s="35"/>
      <c r="B299" s="35"/>
      <c r="C299" s="35"/>
      <c r="D299" s="35"/>
      <c r="E299" s="35"/>
      <c r="F299" s="35"/>
      <c r="G299" s="50"/>
      <c r="H299" s="50"/>
      <c r="I299" s="50"/>
      <c r="J299" s="35"/>
      <c r="K299" s="35"/>
    </row>
    <row r="300" spans="1:11" x14ac:dyDescent="0.3">
      <c r="A300" s="35"/>
      <c r="B300" s="35"/>
      <c r="C300" s="35"/>
      <c r="D300" s="35"/>
      <c r="E300" s="35"/>
      <c r="F300" s="35"/>
      <c r="G300" s="50"/>
      <c r="H300" s="50"/>
      <c r="I300" s="50"/>
      <c r="J300" s="35"/>
      <c r="K300" s="35"/>
    </row>
    <row r="301" spans="1:11" x14ac:dyDescent="0.3">
      <c r="A301" s="35"/>
      <c r="B301" s="35"/>
      <c r="C301" s="35"/>
      <c r="D301" s="35"/>
      <c r="E301" s="35"/>
      <c r="F301" s="35"/>
      <c r="G301" s="50"/>
      <c r="H301" s="50"/>
      <c r="I301" s="50"/>
      <c r="J301" s="35"/>
      <c r="K301" s="35"/>
    </row>
    <row r="302" spans="1:11" x14ac:dyDescent="0.3">
      <c r="A302" s="35"/>
      <c r="B302" s="35"/>
      <c r="C302" s="35"/>
      <c r="D302" s="35"/>
      <c r="E302" s="35"/>
      <c r="F302" s="35"/>
      <c r="G302" s="50"/>
      <c r="H302" s="50"/>
      <c r="I302" s="50"/>
      <c r="J302" s="35"/>
      <c r="K302" s="35"/>
    </row>
    <row r="303" spans="1:11" x14ac:dyDescent="0.3">
      <c r="A303" s="35"/>
      <c r="B303" s="35"/>
      <c r="C303" s="35"/>
      <c r="D303" s="35"/>
      <c r="E303" s="35"/>
      <c r="F303" s="35"/>
      <c r="G303" s="50"/>
      <c r="H303" s="50"/>
      <c r="I303" s="50"/>
      <c r="J303" s="35"/>
      <c r="K303" s="35"/>
    </row>
    <row r="304" spans="1:11" x14ac:dyDescent="0.3">
      <c r="A304" s="35"/>
      <c r="B304" s="35"/>
      <c r="C304" s="35"/>
      <c r="D304" s="35"/>
      <c r="E304" s="35"/>
      <c r="F304" s="35"/>
      <c r="G304" s="50"/>
      <c r="H304" s="50"/>
      <c r="I304" s="50"/>
      <c r="J304" s="35"/>
      <c r="K304" s="35"/>
    </row>
    <row r="305" spans="1:11" x14ac:dyDescent="0.3">
      <c r="A305" s="35"/>
      <c r="B305" s="35"/>
      <c r="C305" s="35"/>
      <c r="D305" s="35"/>
      <c r="E305" s="35"/>
      <c r="F305" s="35"/>
      <c r="G305" s="50"/>
      <c r="H305" s="50"/>
      <c r="I305" s="50"/>
      <c r="J305" s="35"/>
      <c r="K305" s="35"/>
    </row>
    <row r="306" spans="1:11" x14ac:dyDescent="0.3">
      <c r="A306" s="35"/>
      <c r="B306" s="35"/>
      <c r="C306" s="35"/>
      <c r="D306" s="35"/>
      <c r="E306" s="35"/>
      <c r="F306" s="35"/>
      <c r="G306" s="50"/>
      <c r="H306" s="50"/>
      <c r="I306" s="50"/>
      <c r="J306" s="35"/>
      <c r="K306" s="35"/>
    </row>
    <row r="307" spans="1:11" x14ac:dyDescent="0.3">
      <c r="A307" s="35"/>
      <c r="B307" s="35"/>
      <c r="C307" s="35"/>
      <c r="D307" s="35"/>
      <c r="E307" s="35"/>
      <c r="F307" s="35"/>
      <c r="G307" s="50"/>
      <c r="H307" s="50"/>
      <c r="I307" s="50"/>
      <c r="J307" s="35"/>
      <c r="K307" s="35"/>
    </row>
    <row r="308" spans="1:11" x14ac:dyDescent="0.3">
      <c r="A308" s="35"/>
      <c r="B308" s="35"/>
      <c r="C308" s="35"/>
      <c r="D308" s="35"/>
      <c r="E308" s="35"/>
      <c r="F308" s="35"/>
      <c r="G308" s="50"/>
      <c r="H308" s="50"/>
      <c r="I308" s="50"/>
      <c r="J308" s="35"/>
      <c r="K308" s="35"/>
    </row>
    <row r="309" spans="1:11" x14ac:dyDescent="0.3">
      <c r="A309" s="35"/>
      <c r="B309" s="35"/>
      <c r="C309" s="35"/>
      <c r="D309" s="35"/>
      <c r="E309" s="35"/>
      <c r="F309" s="35"/>
      <c r="G309" s="50"/>
      <c r="H309" s="50"/>
      <c r="I309" s="50"/>
      <c r="J309" s="35"/>
      <c r="K309" s="35"/>
    </row>
    <row r="310" spans="1:11" x14ac:dyDescent="0.3">
      <c r="A310" s="35"/>
      <c r="B310" s="35"/>
      <c r="C310" s="35"/>
      <c r="D310" s="35"/>
      <c r="E310" s="35"/>
      <c r="F310" s="35"/>
      <c r="G310" s="50"/>
      <c r="H310" s="50"/>
      <c r="I310" s="50"/>
      <c r="J310" s="35"/>
      <c r="K310" s="35"/>
    </row>
    <row r="311" spans="1:11" x14ac:dyDescent="0.3">
      <c r="A311" s="35"/>
      <c r="B311" s="35"/>
      <c r="C311" s="35"/>
      <c r="D311" s="35"/>
      <c r="E311" s="35"/>
      <c r="F311" s="35"/>
      <c r="G311" s="50"/>
      <c r="H311" s="50"/>
      <c r="I311" s="50"/>
      <c r="J311" s="35"/>
      <c r="K311" s="35"/>
    </row>
    <row r="312" spans="1:11" x14ac:dyDescent="0.3">
      <c r="A312" s="35"/>
      <c r="B312" s="35"/>
      <c r="C312" s="35"/>
      <c r="D312" s="35"/>
      <c r="E312" s="35"/>
      <c r="F312" s="35"/>
      <c r="G312" s="50"/>
      <c r="H312" s="50"/>
      <c r="I312" s="50"/>
      <c r="J312" s="35"/>
      <c r="K312" s="35"/>
    </row>
    <row r="313" spans="1:11" x14ac:dyDescent="0.3">
      <c r="A313" s="35"/>
      <c r="B313" s="35"/>
      <c r="C313" s="35"/>
      <c r="D313" s="35"/>
      <c r="E313" s="35"/>
      <c r="F313" s="35"/>
      <c r="G313" s="50"/>
      <c r="H313" s="50"/>
      <c r="I313" s="50"/>
      <c r="J313" s="35"/>
      <c r="K313" s="35"/>
    </row>
    <row r="314" spans="1:11" x14ac:dyDescent="0.3">
      <c r="A314" s="35"/>
      <c r="B314" s="35"/>
      <c r="C314" s="35"/>
      <c r="D314" s="35"/>
      <c r="E314" s="35"/>
      <c r="F314" s="35"/>
      <c r="G314" s="50"/>
      <c r="H314" s="50"/>
      <c r="I314" s="50"/>
      <c r="J314" s="35"/>
      <c r="K314" s="35"/>
    </row>
    <row r="315" spans="1:11" x14ac:dyDescent="0.3">
      <c r="A315" s="35"/>
      <c r="B315" s="35"/>
      <c r="C315" s="35"/>
      <c r="D315" s="35"/>
      <c r="E315" s="35"/>
      <c r="F315" s="35"/>
      <c r="G315" s="50"/>
      <c r="H315" s="50"/>
      <c r="I315" s="50"/>
      <c r="J315" s="35"/>
      <c r="K315" s="35"/>
    </row>
    <row r="316" spans="1:11" x14ac:dyDescent="0.3">
      <c r="A316" s="35"/>
      <c r="B316" s="35"/>
      <c r="C316" s="35"/>
      <c r="D316" s="35"/>
      <c r="E316" s="35"/>
      <c r="F316" s="35"/>
      <c r="G316" s="50"/>
      <c r="H316" s="50"/>
      <c r="I316" s="50"/>
      <c r="J316" s="35"/>
      <c r="K316" s="35"/>
    </row>
    <row r="317" spans="1:11" x14ac:dyDescent="0.3">
      <c r="A317" s="35"/>
      <c r="B317" s="35"/>
      <c r="C317" s="35"/>
      <c r="D317" s="35"/>
      <c r="E317" s="35"/>
      <c r="F317" s="35"/>
      <c r="G317" s="50"/>
      <c r="H317" s="50"/>
      <c r="I317" s="50"/>
      <c r="J317" s="35"/>
      <c r="K317" s="35"/>
    </row>
    <row r="318" spans="1:11" x14ac:dyDescent="0.3">
      <c r="A318" s="35"/>
      <c r="B318" s="35"/>
      <c r="C318" s="35"/>
      <c r="D318" s="35"/>
      <c r="E318" s="35"/>
      <c r="F318" s="35"/>
      <c r="G318" s="50"/>
      <c r="H318" s="50"/>
      <c r="I318" s="50"/>
      <c r="J318" s="35"/>
      <c r="K318" s="35"/>
    </row>
    <row r="319" spans="1:11" x14ac:dyDescent="0.3">
      <c r="A319" s="35"/>
      <c r="B319" s="35"/>
      <c r="C319" s="35"/>
      <c r="D319" s="35"/>
      <c r="E319" s="35"/>
      <c r="F319" s="35"/>
      <c r="G319" s="50"/>
      <c r="H319" s="50"/>
      <c r="I319" s="50"/>
      <c r="J319" s="35"/>
      <c r="K319" s="35"/>
    </row>
    <row r="320" spans="1:11" x14ac:dyDescent="0.3">
      <c r="A320" s="35"/>
      <c r="B320" s="35"/>
      <c r="C320" s="35"/>
      <c r="D320" s="35"/>
      <c r="E320" s="35"/>
      <c r="F320" s="35"/>
      <c r="G320" s="50"/>
      <c r="H320" s="50"/>
      <c r="I320" s="50"/>
      <c r="J320" s="35"/>
      <c r="K320" s="35"/>
    </row>
    <row r="321" spans="1:11" x14ac:dyDescent="0.3">
      <c r="A321" s="35"/>
      <c r="B321" s="35"/>
      <c r="C321" s="35"/>
      <c r="D321" s="35"/>
      <c r="E321" s="35"/>
      <c r="F321" s="35"/>
      <c r="G321" s="50"/>
      <c r="H321" s="50"/>
      <c r="I321" s="50"/>
      <c r="J321" s="35"/>
      <c r="K321" s="35"/>
    </row>
    <row r="322" spans="1:11" x14ac:dyDescent="0.3">
      <c r="A322" s="35"/>
      <c r="B322" s="35"/>
      <c r="C322" s="35"/>
      <c r="D322" s="35"/>
      <c r="E322" s="35"/>
      <c r="F322" s="35"/>
      <c r="G322" s="50"/>
      <c r="H322" s="50"/>
      <c r="I322" s="50"/>
      <c r="J322" s="35"/>
      <c r="K322" s="35"/>
    </row>
    <row r="323" spans="1:11" x14ac:dyDescent="0.3">
      <c r="A323" s="35"/>
      <c r="B323" s="35"/>
      <c r="C323" s="35"/>
      <c r="D323" s="35"/>
      <c r="E323" s="35"/>
      <c r="F323" s="35"/>
      <c r="G323" s="50"/>
      <c r="H323" s="50"/>
      <c r="I323" s="50"/>
      <c r="J323" s="35"/>
      <c r="K323" s="35"/>
    </row>
    <row r="324" spans="1:11" x14ac:dyDescent="0.3">
      <c r="A324" s="35"/>
      <c r="B324" s="35"/>
      <c r="C324" s="35"/>
      <c r="D324" s="35"/>
      <c r="E324" s="35"/>
      <c r="F324" s="35"/>
      <c r="G324" s="50"/>
      <c r="H324" s="50"/>
      <c r="I324" s="50"/>
      <c r="J324" s="35"/>
      <c r="K324" s="35"/>
    </row>
    <row r="325" spans="1:11" x14ac:dyDescent="0.3">
      <c r="A325" s="35"/>
      <c r="B325" s="35"/>
      <c r="C325" s="35"/>
      <c r="D325" s="35"/>
      <c r="E325" s="35"/>
      <c r="F325" s="35"/>
      <c r="G325" s="50"/>
      <c r="H325" s="50"/>
      <c r="I325" s="50"/>
      <c r="J325" s="35"/>
      <c r="K325" s="35"/>
    </row>
    <row r="326" spans="1:11" x14ac:dyDescent="0.3">
      <c r="A326" s="35"/>
      <c r="B326" s="35"/>
      <c r="C326" s="35"/>
      <c r="D326" s="35"/>
      <c r="E326" s="35"/>
      <c r="F326" s="35"/>
      <c r="G326" s="50"/>
      <c r="H326" s="50"/>
      <c r="I326" s="50"/>
      <c r="J326" s="35"/>
      <c r="K326" s="35"/>
    </row>
    <row r="327" spans="1:11" x14ac:dyDescent="0.3">
      <c r="A327" s="35"/>
      <c r="B327" s="35"/>
      <c r="C327" s="35"/>
      <c r="D327" s="35"/>
      <c r="E327" s="35"/>
      <c r="F327" s="35"/>
      <c r="G327" s="50"/>
      <c r="H327" s="50"/>
      <c r="I327" s="50"/>
      <c r="J327" s="35"/>
      <c r="K327" s="35"/>
    </row>
    <row r="328" spans="1:11" x14ac:dyDescent="0.3">
      <c r="A328" s="35"/>
      <c r="B328" s="35"/>
      <c r="C328" s="35"/>
      <c r="D328" s="35"/>
      <c r="E328" s="35"/>
      <c r="F328" s="35"/>
      <c r="G328" s="50"/>
      <c r="H328" s="50"/>
      <c r="I328" s="50"/>
      <c r="J328" s="35"/>
      <c r="K328" s="35"/>
    </row>
    <row r="329" spans="1:11" x14ac:dyDescent="0.3">
      <c r="A329" s="35"/>
      <c r="B329" s="35"/>
      <c r="C329" s="35"/>
      <c r="D329" s="35"/>
      <c r="E329" s="35"/>
      <c r="F329" s="35"/>
      <c r="G329" s="50"/>
      <c r="H329" s="50"/>
      <c r="I329" s="50"/>
      <c r="J329" s="35"/>
      <c r="K329" s="35"/>
    </row>
    <row r="330" spans="1:11" x14ac:dyDescent="0.3">
      <c r="A330" s="35"/>
      <c r="B330" s="35"/>
      <c r="C330" s="35"/>
      <c r="D330" s="35"/>
      <c r="E330" s="35"/>
      <c r="F330" s="35"/>
      <c r="G330" s="50"/>
      <c r="H330" s="50"/>
      <c r="I330" s="50"/>
      <c r="J330" s="35"/>
      <c r="K330" s="35"/>
    </row>
    <row r="331" spans="1:11" x14ac:dyDescent="0.3">
      <c r="A331" s="35"/>
      <c r="B331" s="35"/>
      <c r="C331" s="35"/>
      <c r="D331" s="35"/>
      <c r="E331" s="35"/>
      <c r="F331" s="35"/>
      <c r="G331" s="50"/>
      <c r="H331" s="50"/>
      <c r="I331" s="50"/>
      <c r="J331" s="35"/>
      <c r="K331" s="35"/>
    </row>
    <row r="332" spans="1:11" x14ac:dyDescent="0.3">
      <c r="A332" s="35"/>
      <c r="B332" s="35"/>
      <c r="C332" s="35"/>
      <c r="D332" s="35"/>
      <c r="E332" s="35"/>
      <c r="F332" s="35"/>
      <c r="G332" s="50"/>
      <c r="H332" s="50"/>
      <c r="I332" s="50"/>
      <c r="J332" s="35"/>
      <c r="K332" s="35"/>
    </row>
    <row r="333" spans="1:11" x14ac:dyDescent="0.3">
      <c r="A333" s="35"/>
      <c r="B333" s="35"/>
      <c r="C333" s="35"/>
      <c r="D333" s="35"/>
      <c r="E333" s="35"/>
      <c r="F333" s="35"/>
      <c r="G333" s="50"/>
      <c r="H333" s="50"/>
      <c r="I333" s="50"/>
      <c r="J333" s="35"/>
      <c r="K333" s="35"/>
    </row>
    <row r="334" spans="1:11" x14ac:dyDescent="0.3">
      <c r="A334" s="35"/>
      <c r="B334" s="35"/>
      <c r="C334" s="35"/>
      <c r="D334" s="35"/>
      <c r="E334" s="35"/>
      <c r="F334" s="35"/>
      <c r="G334" s="50"/>
      <c r="H334" s="50"/>
      <c r="I334" s="50"/>
      <c r="J334" s="35"/>
      <c r="K334" s="35"/>
    </row>
    <row r="335" spans="1:11" x14ac:dyDescent="0.3">
      <c r="A335" s="35"/>
      <c r="B335" s="35"/>
      <c r="C335" s="35"/>
      <c r="D335" s="35"/>
      <c r="E335" s="35"/>
      <c r="F335" s="35"/>
      <c r="G335" s="50"/>
      <c r="H335" s="50"/>
      <c r="I335" s="50"/>
      <c r="J335" s="35"/>
      <c r="K335" s="35"/>
    </row>
    <row r="336" spans="1:11" x14ac:dyDescent="0.3">
      <c r="A336" s="35"/>
      <c r="B336" s="35"/>
      <c r="C336" s="35"/>
      <c r="D336" s="35"/>
      <c r="E336" s="35"/>
      <c r="F336" s="35"/>
      <c r="G336" s="50"/>
      <c r="H336" s="50"/>
      <c r="I336" s="50"/>
      <c r="J336" s="35"/>
      <c r="K336" s="35"/>
    </row>
    <row r="337" spans="1:11" x14ac:dyDescent="0.3">
      <c r="A337" s="35"/>
      <c r="B337" s="35"/>
      <c r="C337" s="35"/>
      <c r="D337" s="35"/>
      <c r="E337" s="35"/>
      <c r="F337" s="35"/>
      <c r="G337" s="50"/>
      <c r="H337" s="50"/>
      <c r="I337" s="50"/>
      <c r="J337" s="35"/>
      <c r="K337" s="35"/>
    </row>
    <row r="338" spans="1:11" x14ac:dyDescent="0.3">
      <c r="A338" s="35"/>
      <c r="B338" s="35"/>
      <c r="C338" s="35"/>
      <c r="D338" s="35"/>
      <c r="E338" s="35"/>
      <c r="F338" s="35"/>
      <c r="G338" s="50"/>
      <c r="H338" s="50"/>
      <c r="I338" s="50"/>
      <c r="J338" s="35"/>
      <c r="K338" s="35"/>
    </row>
    <row r="339" spans="1:11" x14ac:dyDescent="0.3">
      <c r="A339" s="35"/>
      <c r="B339" s="35"/>
      <c r="C339" s="35"/>
      <c r="D339" s="35"/>
      <c r="E339" s="35"/>
      <c r="F339" s="35"/>
      <c r="G339" s="50"/>
      <c r="H339" s="50"/>
      <c r="I339" s="50"/>
      <c r="J339" s="35"/>
      <c r="K339" s="35"/>
    </row>
    <row r="340" spans="1:11" x14ac:dyDescent="0.3">
      <c r="A340" s="35"/>
      <c r="B340" s="35"/>
      <c r="C340" s="35"/>
      <c r="D340" s="35"/>
      <c r="E340" s="35"/>
      <c r="F340" s="35"/>
      <c r="G340" s="50"/>
      <c r="H340" s="50"/>
      <c r="I340" s="50"/>
      <c r="J340" s="35"/>
      <c r="K340" s="35"/>
    </row>
    <row r="341" spans="1:11" x14ac:dyDescent="0.3">
      <c r="A341" s="35"/>
      <c r="B341" s="35"/>
      <c r="C341" s="35"/>
      <c r="D341" s="35"/>
      <c r="E341" s="35"/>
      <c r="F341" s="35"/>
      <c r="G341" s="50"/>
      <c r="H341" s="50"/>
      <c r="I341" s="50"/>
      <c r="J341" s="35"/>
      <c r="K341" s="35"/>
    </row>
    <row r="342" spans="1:11" x14ac:dyDescent="0.3">
      <c r="A342" s="35"/>
      <c r="B342" s="35"/>
      <c r="C342" s="35"/>
      <c r="D342" s="35"/>
      <c r="E342" s="35"/>
      <c r="F342" s="35"/>
      <c r="G342" s="50"/>
      <c r="H342" s="50"/>
      <c r="I342" s="50"/>
      <c r="J342" s="35"/>
      <c r="K342" s="35"/>
    </row>
    <row r="343" spans="1:11" x14ac:dyDescent="0.3">
      <c r="A343" s="35"/>
      <c r="B343" s="35"/>
      <c r="C343" s="35"/>
      <c r="D343" s="35"/>
      <c r="E343" s="35"/>
      <c r="F343" s="35"/>
      <c r="G343" s="50"/>
      <c r="H343" s="50"/>
      <c r="I343" s="50"/>
      <c r="J343" s="35"/>
      <c r="K343" s="35"/>
    </row>
    <row r="344" spans="1:11" x14ac:dyDescent="0.3">
      <c r="A344" s="35"/>
      <c r="B344" s="35"/>
      <c r="C344" s="35"/>
      <c r="D344" s="35"/>
      <c r="E344" s="35"/>
      <c r="F344" s="35"/>
      <c r="G344" s="50"/>
      <c r="H344" s="50"/>
      <c r="I344" s="50"/>
      <c r="J344" s="35"/>
      <c r="K344" s="35"/>
    </row>
    <row r="345" spans="1:11" x14ac:dyDescent="0.3">
      <c r="A345" s="35"/>
      <c r="B345" s="35"/>
      <c r="C345" s="35"/>
      <c r="D345" s="35"/>
      <c r="E345" s="35"/>
      <c r="F345" s="35"/>
      <c r="G345" s="50"/>
      <c r="H345" s="50"/>
      <c r="I345" s="50"/>
      <c r="J345" s="35"/>
      <c r="K345" s="35"/>
    </row>
    <row r="346" spans="1:11" x14ac:dyDescent="0.3">
      <c r="A346" s="35"/>
      <c r="B346" s="35"/>
      <c r="C346" s="35"/>
      <c r="D346" s="35"/>
      <c r="E346" s="35"/>
      <c r="F346" s="35"/>
      <c r="G346" s="50"/>
      <c r="H346" s="50"/>
      <c r="I346" s="50"/>
      <c r="J346" s="35"/>
      <c r="K346" s="35"/>
    </row>
    <row r="347" spans="1:11" x14ac:dyDescent="0.3">
      <c r="A347" s="35"/>
      <c r="B347" s="35"/>
      <c r="C347" s="35"/>
      <c r="D347" s="35"/>
      <c r="E347" s="35"/>
      <c r="F347" s="35"/>
      <c r="G347" s="50"/>
      <c r="H347" s="50"/>
      <c r="I347" s="50"/>
      <c r="J347" s="35"/>
      <c r="K347" s="35"/>
    </row>
    <row r="348" spans="1:11" x14ac:dyDescent="0.3">
      <c r="A348" s="35"/>
      <c r="B348" s="35"/>
      <c r="C348" s="35"/>
      <c r="D348" s="35"/>
      <c r="E348" s="35"/>
      <c r="F348" s="35"/>
      <c r="G348" s="50"/>
      <c r="H348" s="50"/>
      <c r="I348" s="50"/>
      <c r="J348" s="35"/>
      <c r="K348" s="35"/>
    </row>
    <row r="349" spans="1:11" x14ac:dyDescent="0.3">
      <c r="A349" s="35"/>
      <c r="B349" s="35"/>
      <c r="C349" s="35"/>
      <c r="D349" s="35"/>
      <c r="E349" s="35"/>
      <c r="F349" s="35"/>
      <c r="G349" s="50"/>
      <c r="H349" s="50"/>
      <c r="I349" s="50"/>
      <c r="J349" s="35"/>
      <c r="K349" s="35"/>
    </row>
    <row r="350" spans="1:11" x14ac:dyDescent="0.3">
      <c r="A350" s="35"/>
      <c r="B350" s="35"/>
      <c r="C350" s="35"/>
      <c r="D350" s="35"/>
      <c r="E350" s="35"/>
      <c r="F350" s="35"/>
      <c r="G350" s="50"/>
      <c r="H350" s="50"/>
      <c r="I350" s="50"/>
      <c r="J350" s="35"/>
      <c r="K350" s="35"/>
    </row>
    <row r="351" spans="1:11" x14ac:dyDescent="0.3">
      <c r="A351" s="35"/>
      <c r="B351" s="35"/>
      <c r="C351" s="35"/>
      <c r="D351" s="35"/>
      <c r="E351" s="35"/>
      <c r="F351" s="35"/>
      <c r="G351" s="50"/>
      <c r="H351" s="50"/>
      <c r="I351" s="50"/>
      <c r="J351" s="35"/>
      <c r="K351" s="35"/>
    </row>
    <row r="352" spans="1:11" x14ac:dyDescent="0.3">
      <c r="A352" s="35"/>
      <c r="B352" s="35"/>
      <c r="C352" s="35"/>
      <c r="D352" s="35"/>
      <c r="E352" s="35"/>
      <c r="F352" s="35"/>
      <c r="G352" s="50"/>
      <c r="H352" s="50"/>
      <c r="I352" s="50"/>
      <c r="J352" s="35"/>
      <c r="K352" s="35"/>
    </row>
    <row r="353" spans="1:11" x14ac:dyDescent="0.3">
      <c r="A353" s="35"/>
      <c r="B353" s="35"/>
      <c r="C353" s="35"/>
      <c r="D353" s="35"/>
      <c r="E353" s="35"/>
      <c r="F353" s="35"/>
      <c r="G353" s="50"/>
      <c r="H353" s="50"/>
      <c r="I353" s="50"/>
      <c r="J353" s="35"/>
      <c r="K353" s="35"/>
    </row>
    <row r="354" spans="1:11" x14ac:dyDescent="0.3">
      <c r="A354" s="35"/>
      <c r="B354" s="35"/>
      <c r="C354" s="35"/>
      <c r="D354" s="35"/>
      <c r="E354" s="35"/>
      <c r="F354" s="35"/>
      <c r="G354" s="50"/>
      <c r="H354" s="50"/>
      <c r="I354" s="50"/>
      <c r="J354" s="35"/>
      <c r="K354" s="35"/>
    </row>
    <row r="355" spans="1:11" x14ac:dyDescent="0.3">
      <c r="A355" s="35"/>
      <c r="B355" s="35"/>
      <c r="C355" s="35"/>
      <c r="D355" s="35"/>
      <c r="E355" s="35"/>
      <c r="F355" s="35"/>
      <c r="G355" s="50"/>
      <c r="H355" s="50"/>
      <c r="I355" s="50"/>
      <c r="J355" s="35"/>
      <c r="K355" s="35"/>
    </row>
    <row r="356" spans="1:11" x14ac:dyDescent="0.3">
      <c r="A356" s="35"/>
      <c r="B356" s="35"/>
      <c r="C356" s="35"/>
      <c r="D356" s="35"/>
      <c r="E356" s="35"/>
      <c r="F356" s="35"/>
      <c r="G356" s="50"/>
      <c r="H356" s="50"/>
      <c r="I356" s="50"/>
      <c r="J356" s="35"/>
      <c r="K356" s="35"/>
    </row>
    <row r="357" spans="1:11" x14ac:dyDescent="0.3">
      <c r="A357" s="35"/>
      <c r="B357" s="35"/>
      <c r="C357" s="35"/>
      <c r="D357" s="35"/>
      <c r="E357" s="35"/>
      <c r="F357" s="35"/>
      <c r="G357" s="50"/>
      <c r="H357" s="50"/>
      <c r="I357" s="50"/>
      <c r="J357" s="35"/>
      <c r="K357" s="35"/>
    </row>
    <row r="358" spans="1:11" x14ac:dyDescent="0.3">
      <c r="A358" s="35"/>
      <c r="B358" s="35"/>
      <c r="C358" s="35"/>
      <c r="D358" s="35"/>
      <c r="E358" s="35"/>
      <c r="F358" s="35"/>
      <c r="G358" s="50"/>
      <c r="H358" s="50"/>
      <c r="I358" s="50"/>
      <c r="J358" s="35"/>
      <c r="K358" s="35"/>
    </row>
    <row r="359" spans="1:11" x14ac:dyDescent="0.3">
      <c r="A359" s="35"/>
      <c r="B359" s="35"/>
      <c r="C359" s="35"/>
      <c r="D359" s="35"/>
      <c r="E359" s="35"/>
      <c r="F359" s="35"/>
      <c r="G359" s="50"/>
      <c r="H359" s="50"/>
      <c r="I359" s="50"/>
      <c r="J359" s="35"/>
      <c r="K359" s="35"/>
    </row>
    <row r="360" spans="1:11" x14ac:dyDescent="0.3">
      <c r="A360" s="35"/>
      <c r="B360" s="35"/>
      <c r="C360" s="35"/>
      <c r="D360" s="35"/>
      <c r="E360" s="35"/>
      <c r="F360" s="35"/>
      <c r="G360" s="50"/>
      <c r="H360" s="50"/>
      <c r="I360" s="50"/>
      <c r="J360" s="35"/>
      <c r="K360" s="35"/>
    </row>
    <row r="361" spans="1:11" x14ac:dyDescent="0.3">
      <c r="A361" s="35"/>
      <c r="B361" s="35"/>
      <c r="C361" s="35"/>
      <c r="D361" s="35"/>
      <c r="E361" s="35"/>
      <c r="F361" s="35"/>
      <c r="G361" s="50"/>
      <c r="H361" s="50"/>
      <c r="I361" s="50"/>
      <c r="J361" s="35"/>
      <c r="K361" s="35"/>
    </row>
    <row r="362" spans="1:11" x14ac:dyDescent="0.3">
      <c r="A362" s="35"/>
      <c r="B362" s="35"/>
      <c r="C362" s="35"/>
      <c r="D362" s="35"/>
      <c r="E362" s="35"/>
      <c r="F362" s="35"/>
      <c r="G362" s="50"/>
      <c r="H362" s="50"/>
      <c r="I362" s="50"/>
      <c r="J362" s="35"/>
      <c r="K362" s="35"/>
    </row>
    <row r="363" spans="1:11" x14ac:dyDescent="0.3">
      <c r="A363" s="35"/>
      <c r="B363" s="35"/>
      <c r="C363" s="35"/>
      <c r="D363" s="35"/>
      <c r="E363" s="35"/>
      <c r="F363" s="35"/>
      <c r="G363" s="50"/>
      <c r="H363" s="50"/>
      <c r="I363" s="50"/>
      <c r="J363" s="35"/>
      <c r="K363" s="35"/>
    </row>
    <row r="364" spans="1:11" x14ac:dyDescent="0.3">
      <c r="A364" s="35"/>
      <c r="B364" s="35"/>
      <c r="C364" s="35"/>
      <c r="D364" s="35"/>
      <c r="E364" s="35"/>
      <c r="F364" s="35"/>
      <c r="G364" s="50"/>
      <c r="H364" s="50"/>
      <c r="I364" s="50"/>
      <c r="J364" s="35"/>
      <c r="K364" s="35"/>
    </row>
    <row r="365" spans="1:11" x14ac:dyDescent="0.3">
      <c r="A365" s="35"/>
      <c r="B365" s="35"/>
      <c r="C365" s="35"/>
      <c r="D365" s="35"/>
      <c r="E365" s="35"/>
      <c r="F365" s="35"/>
      <c r="G365" s="50"/>
      <c r="H365" s="50"/>
      <c r="I365" s="50"/>
      <c r="J365" s="35"/>
      <c r="K365" s="35"/>
    </row>
    <row r="366" spans="1:11" x14ac:dyDescent="0.3">
      <c r="A366" s="35"/>
      <c r="B366" s="35"/>
      <c r="C366" s="35"/>
      <c r="D366" s="35"/>
      <c r="E366" s="35"/>
      <c r="F366" s="35"/>
      <c r="G366" s="50"/>
      <c r="H366" s="50"/>
      <c r="I366" s="50"/>
      <c r="J366" s="35"/>
      <c r="K366" s="35"/>
    </row>
    <row r="367" spans="1:11" x14ac:dyDescent="0.3">
      <c r="A367" s="35"/>
      <c r="B367" s="35"/>
      <c r="C367" s="35"/>
      <c r="D367" s="35"/>
      <c r="E367" s="35"/>
      <c r="F367" s="35"/>
      <c r="G367" s="50"/>
      <c r="H367" s="50"/>
      <c r="I367" s="50"/>
      <c r="J367" s="35"/>
      <c r="K367" s="35"/>
    </row>
    <row r="368" spans="1:11" x14ac:dyDescent="0.3">
      <c r="A368" s="35"/>
      <c r="B368" s="35"/>
      <c r="C368" s="35"/>
      <c r="D368" s="35"/>
      <c r="E368" s="35"/>
      <c r="F368" s="35"/>
      <c r="G368" s="50"/>
      <c r="H368" s="50"/>
      <c r="I368" s="50"/>
      <c r="J368" s="35"/>
      <c r="K368" s="35"/>
    </row>
    <row r="369" spans="1:11" x14ac:dyDescent="0.3">
      <c r="A369" s="35"/>
      <c r="B369" s="35"/>
      <c r="C369" s="35"/>
      <c r="D369" s="35"/>
      <c r="E369" s="35"/>
      <c r="F369" s="35"/>
      <c r="G369" s="50"/>
      <c r="H369" s="50"/>
      <c r="I369" s="50"/>
      <c r="J369" s="35"/>
      <c r="K369" s="35"/>
    </row>
    <row r="370" spans="1:11" x14ac:dyDescent="0.3">
      <c r="A370" s="35"/>
      <c r="B370" s="35"/>
      <c r="C370" s="35"/>
      <c r="D370" s="35"/>
      <c r="E370" s="35"/>
      <c r="F370" s="35"/>
      <c r="G370" s="50"/>
      <c r="H370" s="50"/>
      <c r="I370" s="50"/>
      <c r="J370" s="35"/>
      <c r="K370" s="35"/>
    </row>
    <row r="371" spans="1:11" x14ac:dyDescent="0.3">
      <c r="A371" s="35"/>
      <c r="B371" s="35"/>
      <c r="C371" s="35"/>
      <c r="D371" s="35"/>
      <c r="E371" s="35"/>
      <c r="F371" s="35"/>
      <c r="G371" s="50"/>
      <c r="H371" s="50"/>
      <c r="I371" s="50"/>
      <c r="J371" s="35"/>
      <c r="K371" s="35"/>
    </row>
    <row r="372" spans="1:11" x14ac:dyDescent="0.3">
      <c r="A372" s="35"/>
      <c r="B372" s="35"/>
      <c r="C372" s="35"/>
      <c r="D372" s="35"/>
      <c r="E372" s="35"/>
      <c r="F372" s="35"/>
      <c r="G372" s="50"/>
      <c r="H372" s="50"/>
      <c r="I372" s="50"/>
      <c r="J372" s="35"/>
      <c r="K372" s="35"/>
    </row>
    <row r="373" spans="1:11" x14ac:dyDescent="0.3">
      <c r="A373" s="35"/>
      <c r="B373" s="35"/>
      <c r="C373" s="35"/>
      <c r="D373" s="35"/>
      <c r="E373" s="35"/>
      <c r="F373" s="35"/>
      <c r="G373" s="50"/>
      <c r="H373" s="50"/>
      <c r="I373" s="50"/>
      <c r="J373" s="35"/>
      <c r="K373" s="35"/>
    </row>
    <row r="374" spans="1:11" x14ac:dyDescent="0.3">
      <c r="A374" s="35"/>
      <c r="B374" s="35"/>
      <c r="C374" s="35"/>
      <c r="D374" s="35"/>
      <c r="E374" s="35"/>
      <c r="F374" s="35"/>
      <c r="G374" s="50"/>
      <c r="H374" s="50"/>
      <c r="I374" s="50"/>
      <c r="J374" s="35"/>
      <c r="K374" s="35"/>
    </row>
    <row r="375" spans="1:11" x14ac:dyDescent="0.3">
      <c r="A375" s="35"/>
      <c r="B375" s="35"/>
      <c r="C375" s="35"/>
      <c r="D375" s="35"/>
      <c r="E375" s="35"/>
      <c r="F375" s="35"/>
      <c r="G375" s="50"/>
      <c r="H375" s="50"/>
      <c r="I375" s="50"/>
      <c r="J375" s="35"/>
      <c r="K375" s="35"/>
    </row>
    <row r="376" spans="1:11" x14ac:dyDescent="0.3">
      <c r="A376" s="35"/>
      <c r="B376" s="35"/>
      <c r="C376" s="35"/>
      <c r="D376" s="35"/>
      <c r="E376" s="35"/>
      <c r="F376" s="35"/>
      <c r="G376" s="50"/>
      <c r="H376" s="50"/>
      <c r="I376" s="50"/>
      <c r="J376" s="35"/>
      <c r="K376" s="35"/>
    </row>
    <row r="377" spans="1:11" x14ac:dyDescent="0.3">
      <c r="A377" s="35"/>
      <c r="B377" s="35"/>
      <c r="C377" s="35"/>
      <c r="D377" s="35"/>
      <c r="E377" s="35"/>
      <c r="F377" s="35"/>
      <c r="G377" s="50"/>
      <c r="H377" s="50"/>
      <c r="I377" s="50"/>
      <c r="J377" s="35"/>
      <c r="K377" s="35"/>
    </row>
    <row r="378" spans="1:11" x14ac:dyDescent="0.3">
      <c r="A378" s="35"/>
      <c r="B378" s="35"/>
      <c r="C378" s="35"/>
      <c r="D378" s="35"/>
      <c r="E378" s="35"/>
      <c r="F378" s="35"/>
      <c r="G378" s="50"/>
      <c r="H378" s="50"/>
      <c r="I378" s="50"/>
      <c r="J378" s="35"/>
      <c r="K378" s="35"/>
    </row>
    <row r="379" spans="1:11" x14ac:dyDescent="0.3">
      <c r="A379" s="35"/>
      <c r="B379" s="35"/>
      <c r="C379" s="35"/>
      <c r="D379" s="35"/>
      <c r="E379" s="35"/>
      <c r="F379" s="35"/>
      <c r="G379" s="50"/>
      <c r="H379" s="50"/>
      <c r="I379" s="50"/>
      <c r="J379" s="35"/>
      <c r="K379" s="35"/>
    </row>
    <row r="380" spans="1:11" x14ac:dyDescent="0.3">
      <c r="A380" s="35"/>
      <c r="B380" s="35"/>
      <c r="C380" s="35"/>
      <c r="D380" s="35"/>
      <c r="E380" s="35"/>
      <c r="F380" s="35"/>
      <c r="G380" s="50"/>
      <c r="H380" s="50"/>
      <c r="I380" s="50"/>
      <c r="J380" s="35"/>
      <c r="K380" s="35"/>
    </row>
    <row r="381" spans="1:11" x14ac:dyDescent="0.3">
      <c r="A381" s="35"/>
      <c r="B381" s="35"/>
      <c r="C381" s="35"/>
      <c r="D381" s="35"/>
      <c r="E381" s="35"/>
      <c r="F381" s="35"/>
      <c r="G381" s="50"/>
      <c r="H381" s="50"/>
      <c r="I381" s="50"/>
      <c r="J381" s="35"/>
      <c r="K381" s="35"/>
    </row>
    <row r="382" spans="1:11" x14ac:dyDescent="0.3">
      <c r="A382" s="35"/>
      <c r="B382" s="35"/>
      <c r="C382" s="35"/>
      <c r="D382" s="35"/>
      <c r="E382" s="35"/>
      <c r="F382" s="35"/>
      <c r="G382" s="50"/>
      <c r="H382" s="50"/>
      <c r="I382" s="50"/>
      <c r="J382" s="35"/>
      <c r="K382" s="35"/>
    </row>
    <row r="383" spans="1:11" x14ac:dyDescent="0.3">
      <c r="A383" s="35"/>
      <c r="B383" s="35"/>
      <c r="C383" s="35"/>
      <c r="D383" s="35"/>
      <c r="E383" s="35"/>
      <c r="F383" s="35"/>
      <c r="G383" s="50"/>
      <c r="H383" s="50"/>
      <c r="I383" s="50"/>
      <c r="J383" s="35"/>
      <c r="K383" s="35"/>
    </row>
    <row r="384" spans="1:11" x14ac:dyDescent="0.3">
      <c r="A384" s="35"/>
      <c r="B384" s="35"/>
      <c r="C384" s="35"/>
      <c r="D384" s="35"/>
      <c r="E384" s="35"/>
      <c r="F384" s="35"/>
      <c r="G384" s="50"/>
      <c r="H384" s="50"/>
      <c r="I384" s="50"/>
      <c r="J384" s="35"/>
      <c r="K384" s="35"/>
    </row>
    <row r="385" spans="1:11" x14ac:dyDescent="0.3">
      <c r="A385" s="35"/>
      <c r="B385" s="35"/>
      <c r="C385" s="35"/>
      <c r="D385" s="35"/>
      <c r="E385" s="35"/>
      <c r="F385" s="35"/>
      <c r="G385" s="50"/>
      <c r="H385" s="50"/>
      <c r="I385" s="50"/>
      <c r="J385" s="35"/>
      <c r="K385" s="35"/>
    </row>
    <row r="386" spans="1:11" x14ac:dyDescent="0.3">
      <c r="A386" s="35"/>
      <c r="B386" s="35"/>
      <c r="C386" s="35"/>
      <c r="D386" s="35"/>
      <c r="E386" s="35"/>
      <c r="F386" s="35"/>
      <c r="G386" s="50"/>
      <c r="H386" s="50"/>
      <c r="I386" s="50"/>
      <c r="J386" s="35"/>
      <c r="K386" s="35"/>
    </row>
    <row r="387" spans="1:11" x14ac:dyDescent="0.3">
      <c r="A387" s="35"/>
      <c r="B387" s="35"/>
      <c r="C387" s="35"/>
      <c r="D387" s="35"/>
      <c r="E387" s="35"/>
      <c r="F387" s="35"/>
      <c r="G387" s="50"/>
      <c r="H387" s="50"/>
      <c r="I387" s="50"/>
      <c r="J387" s="35"/>
      <c r="K387" s="35"/>
    </row>
    <row r="388" spans="1:11" x14ac:dyDescent="0.3">
      <c r="A388" s="35"/>
      <c r="B388" s="35"/>
      <c r="C388" s="35"/>
      <c r="D388" s="35"/>
      <c r="E388" s="35"/>
      <c r="F388" s="35"/>
      <c r="G388" s="50"/>
      <c r="H388" s="50"/>
      <c r="I388" s="50"/>
      <c r="J388" s="35"/>
      <c r="K388" s="35"/>
    </row>
    <row r="389" spans="1:11" x14ac:dyDescent="0.3">
      <c r="A389" s="35"/>
      <c r="B389" s="35"/>
      <c r="C389" s="35"/>
      <c r="D389" s="35"/>
      <c r="E389" s="35"/>
      <c r="F389" s="35"/>
      <c r="G389" s="50"/>
      <c r="H389" s="50"/>
      <c r="I389" s="50"/>
      <c r="J389" s="35"/>
      <c r="K389" s="35"/>
    </row>
    <row r="390" spans="1:11" x14ac:dyDescent="0.3">
      <c r="A390" s="35"/>
      <c r="B390" s="35"/>
      <c r="C390" s="35"/>
      <c r="D390" s="35"/>
      <c r="E390" s="35"/>
      <c r="F390" s="35"/>
      <c r="G390" s="50"/>
      <c r="H390" s="50"/>
      <c r="I390" s="50"/>
      <c r="J390" s="35"/>
      <c r="K390" s="35"/>
    </row>
    <row r="391" spans="1:11" x14ac:dyDescent="0.3">
      <c r="A391" s="35"/>
      <c r="B391" s="35"/>
      <c r="C391" s="35"/>
      <c r="D391" s="35"/>
      <c r="E391" s="35"/>
      <c r="F391" s="35"/>
      <c r="G391" s="50"/>
      <c r="H391" s="50"/>
      <c r="I391" s="50"/>
      <c r="J391" s="35"/>
      <c r="K391" s="35"/>
    </row>
    <row r="392" spans="1:11" x14ac:dyDescent="0.3">
      <c r="A392" s="35"/>
      <c r="B392" s="35"/>
      <c r="C392" s="35"/>
      <c r="D392" s="35"/>
      <c r="E392" s="35"/>
      <c r="F392" s="35"/>
      <c r="G392" s="50"/>
      <c r="H392" s="50"/>
      <c r="I392" s="50"/>
      <c r="J392" s="35"/>
      <c r="K392" s="35"/>
    </row>
    <row r="393" spans="1:11" x14ac:dyDescent="0.3">
      <c r="A393" s="35"/>
      <c r="B393" s="35"/>
      <c r="C393" s="35"/>
      <c r="D393" s="35"/>
      <c r="E393" s="35"/>
      <c r="F393" s="35"/>
      <c r="G393" s="50"/>
      <c r="H393" s="50"/>
      <c r="I393" s="50"/>
      <c r="J393" s="35"/>
      <c r="K393" s="35"/>
    </row>
    <row r="394" spans="1:11" x14ac:dyDescent="0.3">
      <c r="A394" s="35"/>
      <c r="B394" s="35"/>
      <c r="C394" s="35"/>
      <c r="D394" s="35"/>
      <c r="E394" s="35"/>
      <c r="F394" s="35"/>
      <c r="G394" s="50"/>
      <c r="H394" s="50"/>
      <c r="I394" s="50"/>
      <c r="J394" s="35"/>
      <c r="K394" s="35"/>
    </row>
    <row r="395" spans="1:11" x14ac:dyDescent="0.3">
      <c r="A395" s="35"/>
      <c r="B395" s="35"/>
      <c r="C395" s="35"/>
      <c r="D395" s="35"/>
      <c r="E395" s="35"/>
      <c r="F395" s="35"/>
      <c r="G395" s="50"/>
      <c r="H395" s="50"/>
      <c r="I395" s="50"/>
      <c r="J395" s="35"/>
      <c r="K395" s="35"/>
    </row>
    <row r="396" spans="1:11" x14ac:dyDescent="0.3">
      <c r="A396" s="35"/>
      <c r="B396" s="35"/>
      <c r="C396" s="35"/>
      <c r="D396" s="35"/>
      <c r="E396" s="35"/>
      <c r="F396" s="35"/>
      <c r="G396" s="50"/>
      <c r="H396" s="50"/>
      <c r="I396" s="50"/>
      <c r="J396" s="35"/>
      <c r="K396" s="35"/>
    </row>
    <row r="397" spans="1:11" x14ac:dyDescent="0.3">
      <c r="A397" s="35"/>
      <c r="B397" s="35"/>
      <c r="C397" s="35"/>
      <c r="D397" s="35"/>
      <c r="E397" s="35"/>
      <c r="F397" s="35"/>
      <c r="G397" s="50"/>
      <c r="H397" s="50"/>
      <c r="I397" s="50"/>
      <c r="J397" s="35"/>
      <c r="K397" s="35"/>
    </row>
    <row r="398" spans="1:11" x14ac:dyDescent="0.3">
      <c r="A398" s="35"/>
      <c r="B398" s="35"/>
      <c r="C398" s="35"/>
      <c r="D398" s="35"/>
      <c r="E398" s="35"/>
      <c r="F398" s="35"/>
      <c r="G398" s="50"/>
      <c r="H398" s="50"/>
      <c r="I398" s="50"/>
      <c r="J398" s="35"/>
      <c r="K398" s="35"/>
    </row>
    <row r="399" spans="1:11" x14ac:dyDescent="0.3">
      <c r="A399" s="35"/>
      <c r="B399" s="35"/>
      <c r="C399" s="35"/>
      <c r="D399" s="35"/>
      <c r="E399" s="35"/>
      <c r="F399" s="35"/>
      <c r="G399" s="50"/>
      <c r="H399" s="50"/>
      <c r="I399" s="50"/>
      <c r="J399" s="35"/>
      <c r="K399" s="35"/>
    </row>
    <row r="400" spans="1:11" x14ac:dyDescent="0.3">
      <c r="A400" s="35"/>
      <c r="B400" s="35"/>
      <c r="C400" s="35"/>
      <c r="D400" s="35"/>
      <c r="E400" s="35"/>
      <c r="F400" s="35"/>
      <c r="G400" s="50"/>
      <c r="H400" s="50"/>
      <c r="I400" s="50"/>
      <c r="J400" s="35"/>
      <c r="K400" s="35"/>
    </row>
    <row r="401" spans="1:11" x14ac:dyDescent="0.3">
      <c r="A401" s="35"/>
      <c r="B401" s="35"/>
      <c r="C401" s="35"/>
      <c r="D401" s="35"/>
      <c r="E401" s="35"/>
      <c r="F401" s="35"/>
      <c r="G401" s="50"/>
      <c r="H401" s="50"/>
      <c r="I401" s="50"/>
      <c r="J401" s="35"/>
      <c r="K401" s="35"/>
    </row>
    <row r="402" spans="1:11" x14ac:dyDescent="0.3">
      <c r="A402" s="35"/>
      <c r="B402" s="35"/>
      <c r="C402" s="35"/>
      <c r="D402" s="35"/>
      <c r="E402" s="35"/>
      <c r="F402" s="35"/>
      <c r="G402" s="50"/>
      <c r="H402" s="50"/>
      <c r="I402" s="50"/>
      <c r="J402" s="35"/>
      <c r="K402" s="35"/>
    </row>
    <row r="403" spans="1:11" x14ac:dyDescent="0.3">
      <c r="A403" s="35"/>
      <c r="B403" s="35"/>
      <c r="C403" s="35"/>
      <c r="D403" s="35"/>
      <c r="E403" s="35"/>
      <c r="F403" s="35"/>
      <c r="G403" s="50"/>
      <c r="H403" s="50"/>
      <c r="I403" s="50"/>
      <c r="J403" s="35"/>
      <c r="K403" s="35"/>
    </row>
    <row r="404" spans="1:11" x14ac:dyDescent="0.3">
      <c r="A404" s="35"/>
      <c r="B404" s="35"/>
      <c r="C404" s="35"/>
      <c r="D404" s="35"/>
      <c r="E404" s="35"/>
      <c r="F404" s="35"/>
      <c r="G404" s="50"/>
      <c r="H404" s="50"/>
      <c r="I404" s="50"/>
      <c r="J404" s="35"/>
      <c r="K404" s="35"/>
    </row>
    <row r="405" spans="1:11" x14ac:dyDescent="0.3">
      <c r="A405" s="35"/>
      <c r="B405" s="35"/>
      <c r="C405" s="35"/>
      <c r="D405" s="35"/>
      <c r="E405" s="35"/>
      <c r="F405" s="35"/>
      <c r="G405" s="50"/>
      <c r="H405" s="50"/>
      <c r="I405" s="50"/>
      <c r="J405" s="35"/>
      <c r="K405" s="35"/>
    </row>
    <row r="406" spans="1:11" x14ac:dyDescent="0.3">
      <c r="A406" s="35"/>
      <c r="B406" s="35"/>
      <c r="C406" s="35"/>
      <c r="D406" s="35"/>
      <c r="E406" s="35"/>
      <c r="F406" s="35"/>
      <c r="G406" s="50"/>
      <c r="H406" s="50"/>
      <c r="I406" s="50"/>
      <c r="J406" s="35"/>
      <c r="K406" s="35"/>
    </row>
    <row r="407" spans="1:11" x14ac:dyDescent="0.3">
      <c r="A407" s="35"/>
      <c r="B407" s="35"/>
      <c r="C407" s="35"/>
      <c r="D407" s="35"/>
      <c r="E407" s="35"/>
      <c r="F407" s="35"/>
      <c r="G407" s="50"/>
      <c r="H407" s="50"/>
      <c r="I407" s="50"/>
      <c r="J407" s="35"/>
      <c r="K407" s="35"/>
    </row>
    <row r="408" spans="1:11" x14ac:dyDescent="0.3">
      <c r="A408" s="35"/>
      <c r="B408" s="35"/>
      <c r="C408" s="35"/>
      <c r="D408" s="35"/>
      <c r="E408" s="35"/>
      <c r="F408" s="35"/>
      <c r="G408" s="50"/>
      <c r="H408" s="50"/>
      <c r="I408" s="50"/>
      <c r="J408" s="35"/>
      <c r="K408" s="35"/>
    </row>
    <row r="409" spans="1:11" x14ac:dyDescent="0.3">
      <c r="A409" s="35"/>
      <c r="B409" s="35"/>
      <c r="C409" s="35"/>
      <c r="D409" s="35"/>
      <c r="E409" s="35"/>
      <c r="F409" s="35"/>
      <c r="G409" s="50"/>
      <c r="H409" s="50"/>
      <c r="I409" s="50"/>
      <c r="J409" s="35"/>
      <c r="K409" s="35"/>
    </row>
    <row r="410" spans="1:11" x14ac:dyDescent="0.3">
      <c r="A410" s="35"/>
      <c r="B410" s="35"/>
      <c r="C410" s="35"/>
      <c r="D410" s="35"/>
      <c r="E410" s="35"/>
      <c r="F410" s="35"/>
      <c r="G410" s="50"/>
      <c r="H410" s="50"/>
      <c r="I410" s="50"/>
      <c r="J410" s="35"/>
      <c r="K410" s="35"/>
    </row>
    <row r="411" spans="1:11" x14ac:dyDescent="0.3">
      <c r="A411" s="35"/>
      <c r="B411" s="35"/>
      <c r="C411" s="35"/>
      <c r="D411" s="35"/>
      <c r="E411" s="35"/>
      <c r="F411" s="35"/>
      <c r="G411" s="50"/>
      <c r="H411" s="50"/>
      <c r="I411" s="50"/>
      <c r="J411" s="35"/>
      <c r="K411" s="35"/>
    </row>
    <row r="412" spans="1:11" x14ac:dyDescent="0.3">
      <c r="A412" s="35"/>
      <c r="B412" s="35"/>
      <c r="C412" s="35"/>
      <c r="D412" s="35"/>
      <c r="E412" s="35"/>
      <c r="F412" s="35"/>
      <c r="G412" s="50"/>
      <c r="H412" s="50"/>
      <c r="I412" s="50"/>
      <c r="J412" s="35"/>
      <c r="K412" s="35"/>
    </row>
    <row r="413" spans="1:11" x14ac:dyDescent="0.3">
      <c r="A413" s="35"/>
      <c r="B413" s="35"/>
      <c r="C413" s="35"/>
      <c r="D413" s="35"/>
      <c r="E413" s="35"/>
      <c r="F413" s="35"/>
      <c r="G413" s="50"/>
      <c r="H413" s="50"/>
      <c r="I413" s="50"/>
      <c r="J413" s="35"/>
      <c r="K413" s="35"/>
    </row>
    <row r="414" spans="1:11" x14ac:dyDescent="0.3">
      <c r="A414" s="35"/>
      <c r="B414" s="35"/>
      <c r="C414" s="35"/>
      <c r="D414" s="35"/>
      <c r="E414" s="35"/>
      <c r="F414" s="35"/>
      <c r="G414" s="50"/>
      <c r="H414" s="50"/>
      <c r="I414" s="50"/>
      <c r="J414" s="35"/>
      <c r="K414" s="35"/>
    </row>
    <row r="415" spans="1:11" x14ac:dyDescent="0.3">
      <c r="A415" s="35"/>
      <c r="B415" s="35"/>
      <c r="C415" s="35"/>
      <c r="D415" s="35"/>
      <c r="E415" s="35"/>
      <c r="F415" s="35"/>
      <c r="G415" s="50"/>
      <c r="H415" s="50"/>
      <c r="I415" s="50"/>
      <c r="J415" s="35"/>
      <c r="K415" s="35"/>
    </row>
    <row r="416" spans="1:11" x14ac:dyDescent="0.3">
      <c r="A416" s="35"/>
      <c r="B416" s="35"/>
      <c r="C416" s="35"/>
      <c r="D416" s="35"/>
      <c r="E416" s="35"/>
      <c r="F416" s="35"/>
      <c r="G416" s="50"/>
      <c r="H416" s="50"/>
      <c r="I416" s="50"/>
      <c r="J416" s="35"/>
      <c r="K416" s="35"/>
    </row>
    <row r="417" spans="1:11" x14ac:dyDescent="0.3">
      <c r="A417" s="35"/>
      <c r="B417" s="35"/>
      <c r="C417" s="35"/>
      <c r="D417" s="35"/>
      <c r="E417" s="35"/>
      <c r="F417" s="35"/>
      <c r="G417" s="50"/>
      <c r="H417" s="50"/>
      <c r="I417" s="50"/>
      <c r="J417" s="35"/>
      <c r="K417" s="35"/>
    </row>
    <row r="418" spans="1:11" x14ac:dyDescent="0.3">
      <c r="A418" s="35"/>
      <c r="B418" s="35"/>
      <c r="C418" s="35"/>
      <c r="D418" s="35"/>
      <c r="E418" s="35"/>
      <c r="F418" s="35"/>
      <c r="G418" s="50"/>
      <c r="H418" s="50"/>
      <c r="I418" s="50"/>
      <c r="J418" s="35"/>
      <c r="K418" s="35"/>
    </row>
    <row r="419" spans="1:11" x14ac:dyDescent="0.3">
      <c r="A419" s="35"/>
      <c r="B419" s="35"/>
      <c r="C419" s="35"/>
      <c r="D419" s="35"/>
      <c r="E419" s="35"/>
      <c r="F419" s="35"/>
      <c r="G419" s="50"/>
      <c r="H419" s="50"/>
      <c r="I419" s="50"/>
      <c r="J419" s="35"/>
      <c r="K419" s="35"/>
    </row>
    <row r="420" spans="1:11" x14ac:dyDescent="0.3">
      <c r="A420" s="35"/>
      <c r="B420" s="35"/>
      <c r="C420" s="35"/>
      <c r="D420" s="35"/>
      <c r="E420" s="35"/>
      <c r="F420" s="35"/>
      <c r="G420" s="50"/>
      <c r="H420" s="50"/>
      <c r="I420" s="50"/>
      <c r="J420" s="35"/>
      <c r="K420" s="35"/>
    </row>
    <row r="421" spans="1:11" x14ac:dyDescent="0.3">
      <c r="A421" s="35"/>
      <c r="B421" s="35"/>
      <c r="C421" s="35"/>
      <c r="D421" s="35"/>
      <c r="E421" s="35"/>
      <c r="F421" s="35"/>
      <c r="G421" s="50"/>
      <c r="H421" s="50"/>
      <c r="I421" s="50"/>
      <c r="J421" s="35"/>
      <c r="K421" s="35"/>
    </row>
    <row r="422" spans="1:11" x14ac:dyDescent="0.3">
      <c r="A422" s="35"/>
      <c r="B422" s="35"/>
      <c r="C422" s="35"/>
      <c r="D422" s="35"/>
      <c r="E422" s="35"/>
      <c r="F422" s="35"/>
      <c r="G422" s="50"/>
      <c r="H422" s="50"/>
      <c r="I422" s="50"/>
      <c r="J422" s="35"/>
      <c r="K422" s="35"/>
    </row>
    <row r="423" spans="1:11" x14ac:dyDescent="0.3">
      <c r="A423" s="35"/>
      <c r="B423" s="35"/>
      <c r="C423" s="35"/>
      <c r="D423" s="35"/>
      <c r="E423" s="35"/>
      <c r="F423" s="35"/>
      <c r="G423" s="50"/>
      <c r="H423" s="50"/>
      <c r="I423" s="50"/>
      <c r="J423" s="35"/>
      <c r="K423" s="35"/>
    </row>
    <row r="424" spans="1:11" x14ac:dyDescent="0.3">
      <c r="A424" s="35"/>
      <c r="B424" s="35"/>
      <c r="C424" s="35"/>
      <c r="D424" s="35"/>
      <c r="E424" s="35"/>
      <c r="F424" s="35"/>
      <c r="G424" s="50"/>
      <c r="H424" s="50"/>
      <c r="I424" s="50"/>
      <c r="J424" s="35"/>
      <c r="K424" s="35"/>
    </row>
    <row r="425" spans="1:11" x14ac:dyDescent="0.3">
      <c r="A425" s="35"/>
      <c r="B425" s="35"/>
      <c r="C425" s="35"/>
      <c r="D425" s="35"/>
      <c r="E425" s="35"/>
      <c r="F425" s="35"/>
      <c r="G425" s="50"/>
      <c r="H425" s="50"/>
      <c r="I425" s="50"/>
      <c r="J425" s="35"/>
      <c r="K425" s="35"/>
    </row>
    <row r="426" spans="1:11" x14ac:dyDescent="0.3">
      <c r="A426" s="35"/>
      <c r="B426" s="35"/>
      <c r="C426" s="35"/>
      <c r="D426" s="35"/>
      <c r="E426" s="35"/>
      <c r="F426" s="35"/>
      <c r="G426" s="50"/>
      <c r="H426" s="50"/>
      <c r="I426" s="50"/>
      <c r="J426" s="35"/>
      <c r="K426" s="35"/>
    </row>
    <row r="427" spans="1:11" x14ac:dyDescent="0.3">
      <c r="A427" s="35"/>
      <c r="B427" s="35"/>
      <c r="C427" s="35"/>
      <c r="D427" s="35"/>
      <c r="E427" s="35"/>
      <c r="F427" s="35"/>
      <c r="G427" s="50"/>
      <c r="H427" s="50"/>
      <c r="I427" s="50"/>
      <c r="J427" s="35"/>
      <c r="K427" s="35"/>
    </row>
    <row r="428" spans="1:11" x14ac:dyDescent="0.3">
      <c r="A428" s="35"/>
      <c r="B428" s="35"/>
      <c r="C428" s="35"/>
      <c r="D428" s="35"/>
      <c r="E428" s="35"/>
      <c r="F428" s="35"/>
      <c r="G428" s="50"/>
      <c r="H428" s="50"/>
      <c r="I428" s="50"/>
      <c r="J428" s="35"/>
      <c r="K428" s="35"/>
    </row>
    <row r="429" spans="1:11" x14ac:dyDescent="0.3">
      <c r="A429" s="35"/>
      <c r="B429" s="35"/>
      <c r="C429" s="35"/>
      <c r="D429" s="35"/>
      <c r="E429" s="35"/>
      <c r="F429" s="35"/>
      <c r="G429" s="50"/>
      <c r="H429" s="50"/>
      <c r="I429" s="50"/>
      <c r="J429" s="35"/>
      <c r="K429" s="35"/>
    </row>
    <row r="430" spans="1:11" x14ac:dyDescent="0.3">
      <c r="A430" s="35"/>
      <c r="B430" s="35"/>
      <c r="C430" s="35"/>
      <c r="D430" s="35"/>
      <c r="E430" s="35"/>
      <c r="F430" s="35"/>
      <c r="G430" s="50"/>
      <c r="H430" s="50"/>
      <c r="I430" s="50"/>
      <c r="J430" s="35"/>
      <c r="K430" s="35"/>
    </row>
    <row r="431" spans="1:11" x14ac:dyDescent="0.3">
      <c r="A431" s="35"/>
      <c r="B431" s="35"/>
      <c r="C431" s="35"/>
      <c r="D431" s="35"/>
      <c r="E431" s="35"/>
      <c r="F431" s="35"/>
      <c r="G431" s="50"/>
      <c r="H431" s="50"/>
      <c r="I431" s="50"/>
      <c r="J431" s="35"/>
      <c r="K431" s="35"/>
    </row>
    <row r="432" spans="1:11" x14ac:dyDescent="0.3">
      <c r="A432" s="35"/>
      <c r="B432" s="35"/>
      <c r="C432" s="35"/>
      <c r="D432" s="35"/>
      <c r="E432" s="35"/>
      <c r="F432" s="35"/>
      <c r="G432" s="50"/>
      <c r="H432" s="50"/>
      <c r="I432" s="50"/>
      <c r="J432" s="35"/>
      <c r="K432" s="35"/>
    </row>
    <row r="433" spans="1:11" x14ac:dyDescent="0.3">
      <c r="A433" s="35"/>
      <c r="B433" s="35"/>
      <c r="C433" s="35"/>
      <c r="D433" s="35"/>
      <c r="E433" s="35"/>
      <c r="F433" s="35"/>
      <c r="G433" s="50"/>
      <c r="H433" s="50"/>
      <c r="I433" s="50"/>
      <c r="J433" s="35"/>
      <c r="K433" s="35"/>
    </row>
    <row r="434" spans="1:11" x14ac:dyDescent="0.3">
      <c r="A434" s="35"/>
      <c r="B434" s="35"/>
      <c r="C434" s="35"/>
      <c r="D434" s="35"/>
      <c r="E434" s="35"/>
      <c r="F434" s="35"/>
      <c r="G434" s="50"/>
      <c r="H434" s="50"/>
      <c r="I434" s="50"/>
      <c r="J434" s="35"/>
      <c r="K434" s="35"/>
    </row>
    <row r="435" spans="1:11" x14ac:dyDescent="0.3">
      <c r="A435" s="35"/>
      <c r="B435" s="35"/>
      <c r="C435" s="35"/>
      <c r="D435" s="35"/>
      <c r="E435" s="35"/>
      <c r="F435" s="35"/>
      <c r="G435" s="50"/>
      <c r="H435" s="50"/>
      <c r="I435" s="50"/>
      <c r="J435" s="35"/>
      <c r="K435" s="35"/>
    </row>
    <row r="436" spans="1:11" x14ac:dyDescent="0.3">
      <c r="A436" s="35"/>
      <c r="B436" s="35"/>
      <c r="C436" s="35"/>
      <c r="D436" s="35"/>
      <c r="E436" s="35"/>
      <c r="F436" s="35"/>
      <c r="G436" s="50"/>
      <c r="H436" s="50"/>
      <c r="I436" s="50"/>
      <c r="J436" s="35"/>
      <c r="K436" s="35"/>
    </row>
    <row r="437" spans="1:11" x14ac:dyDescent="0.3">
      <c r="A437" s="35"/>
      <c r="B437" s="35"/>
      <c r="C437" s="35"/>
      <c r="D437" s="35"/>
      <c r="E437" s="35"/>
      <c r="F437" s="35"/>
      <c r="G437" s="50"/>
      <c r="H437" s="50"/>
      <c r="I437" s="50"/>
      <c r="J437" s="35"/>
      <c r="K437" s="35"/>
    </row>
    <row r="438" spans="1:11" x14ac:dyDescent="0.3">
      <c r="A438" s="35"/>
      <c r="B438" s="35"/>
      <c r="C438" s="35"/>
      <c r="D438" s="35"/>
      <c r="E438" s="35"/>
      <c r="F438" s="35"/>
      <c r="G438" s="50"/>
      <c r="H438" s="50"/>
      <c r="I438" s="50"/>
      <c r="J438" s="35"/>
      <c r="K438" s="35"/>
    </row>
    <row r="439" spans="1:11" x14ac:dyDescent="0.3">
      <c r="A439" s="35"/>
      <c r="B439" s="35"/>
      <c r="C439" s="35"/>
      <c r="D439" s="35"/>
      <c r="E439" s="35"/>
      <c r="F439" s="35"/>
      <c r="G439" s="50"/>
      <c r="H439" s="50"/>
      <c r="I439" s="50"/>
      <c r="J439" s="35"/>
      <c r="K439" s="35"/>
    </row>
    <row r="440" spans="1:11" x14ac:dyDescent="0.3">
      <c r="A440" s="35"/>
      <c r="B440" s="35"/>
      <c r="C440" s="35"/>
      <c r="D440" s="35"/>
      <c r="E440" s="35"/>
      <c r="F440" s="35"/>
      <c r="G440" s="50"/>
      <c r="H440" s="50"/>
      <c r="I440" s="50"/>
      <c r="J440" s="35"/>
      <c r="K440" s="35"/>
    </row>
    <row r="441" spans="1:11" x14ac:dyDescent="0.3">
      <c r="A441" s="35"/>
      <c r="B441" s="35"/>
      <c r="C441" s="35"/>
      <c r="D441" s="35"/>
      <c r="E441" s="35"/>
      <c r="F441" s="35"/>
      <c r="G441" s="50"/>
      <c r="H441" s="50"/>
      <c r="I441" s="50"/>
      <c r="J441" s="35"/>
      <c r="K441" s="35"/>
    </row>
    <row r="442" spans="1:11" x14ac:dyDescent="0.3">
      <c r="A442" s="35"/>
      <c r="B442" s="35"/>
      <c r="C442" s="35"/>
      <c r="D442" s="35"/>
      <c r="E442" s="35"/>
      <c r="F442" s="35"/>
      <c r="G442" s="50"/>
      <c r="H442" s="50"/>
      <c r="I442" s="50"/>
      <c r="J442" s="35"/>
      <c r="K442" s="35"/>
    </row>
    <row r="443" spans="1:11" x14ac:dyDescent="0.3">
      <c r="A443" s="35"/>
      <c r="B443" s="35"/>
      <c r="C443" s="35"/>
      <c r="D443" s="35"/>
      <c r="E443" s="35"/>
      <c r="F443" s="35"/>
      <c r="G443" s="50"/>
      <c r="H443" s="50"/>
      <c r="I443" s="50"/>
      <c r="J443" s="35"/>
      <c r="K443" s="35"/>
    </row>
    <row r="444" spans="1:11" x14ac:dyDescent="0.3">
      <c r="A444" s="35"/>
      <c r="B444" s="35"/>
      <c r="C444" s="35"/>
      <c r="D444" s="35"/>
      <c r="E444" s="35"/>
      <c r="F444" s="35"/>
      <c r="G444" s="50"/>
      <c r="H444" s="50"/>
      <c r="I444" s="50"/>
      <c r="J444" s="35"/>
      <c r="K444" s="35"/>
    </row>
    <row r="445" spans="1:11" x14ac:dyDescent="0.3">
      <c r="A445" s="35"/>
      <c r="B445" s="35"/>
      <c r="C445" s="35"/>
      <c r="D445" s="35"/>
      <c r="E445" s="35"/>
      <c r="F445" s="35"/>
      <c r="G445" s="50"/>
      <c r="H445" s="50"/>
      <c r="I445" s="50"/>
      <c r="J445" s="35"/>
      <c r="K445" s="35"/>
    </row>
    <row r="446" spans="1:11" x14ac:dyDescent="0.3">
      <c r="A446" s="35"/>
      <c r="B446" s="35"/>
      <c r="C446" s="35"/>
      <c r="D446" s="35"/>
      <c r="E446" s="35"/>
      <c r="F446" s="35"/>
      <c r="G446" s="50"/>
      <c r="H446" s="50"/>
      <c r="I446" s="50"/>
      <c r="J446" s="35"/>
      <c r="K446" s="35"/>
    </row>
    <row r="447" spans="1:11" x14ac:dyDescent="0.3">
      <c r="A447" s="35"/>
      <c r="B447" s="35"/>
      <c r="C447" s="35"/>
      <c r="D447" s="35"/>
      <c r="E447" s="35"/>
      <c r="F447" s="35"/>
      <c r="G447" s="50"/>
      <c r="H447" s="50"/>
      <c r="I447" s="50"/>
      <c r="J447" s="35"/>
      <c r="K447" s="35"/>
    </row>
    <row r="448" spans="1:11" x14ac:dyDescent="0.3">
      <c r="A448" s="35"/>
      <c r="B448" s="35"/>
      <c r="C448" s="35"/>
      <c r="D448" s="35"/>
      <c r="E448" s="35"/>
      <c r="F448" s="35"/>
      <c r="G448" s="50"/>
      <c r="H448" s="50"/>
      <c r="I448" s="50"/>
      <c r="J448" s="35"/>
      <c r="K448" s="35"/>
    </row>
    <row r="449" spans="1:11" x14ac:dyDescent="0.3">
      <c r="A449" s="35"/>
      <c r="B449" s="35"/>
      <c r="C449" s="35"/>
      <c r="D449" s="35"/>
      <c r="E449" s="35"/>
      <c r="F449" s="35"/>
      <c r="G449" s="50"/>
      <c r="H449" s="50"/>
      <c r="I449" s="50"/>
      <c r="J449" s="35"/>
      <c r="K449" s="35"/>
    </row>
    <row r="450" spans="1:11" x14ac:dyDescent="0.3">
      <c r="A450" s="35"/>
      <c r="B450" s="35"/>
      <c r="C450" s="35"/>
      <c r="D450" s="35"/>
      <c r="E450" s="35"/>
      <c r="F450" s="35"/>
      <c r="G450" s="50"/>
      <c r="H450" s="50"/>
      <c r="I450" s="50"/>
      <c r="J450" s="35"/>
      <c r="K450" s="35"/>
    </row>
    <row r="451" spans="1:11" x14ac:dyDescent="0.3">
      <c r="A451" s="35"/>
      <c r="B451" s="35"/>
      <c r="C451" s="35"/>
      <c r="D451" s="35"/>
      <c r="E451" s="35"/>
      <c r="F451" s="35"/>
      <c r="G451" s="50"/>
      <c r="H451" s="50"/>
      <c r="I451" s="50"/>
      <c r="J451" s="35"/>
      <c r="K451" s="35"/>
    </row>
    <row r="452" spans="1:11" x14ac:dyDescent="0.3">
      <c r="A452" s="35"/>
      <c r="B452" s="35"/>
      <c r="C452" s="35"/>
      <c r="D452" s="35"/>
      <c r="E452" s="35"/>
      <c r="F452" s="35"/>
      <c r="G452" s="50"/>
      <c r="H452" s="50"/>
      <c r="I452" s="50"/>
      <c r="J452" s="35"/>
      <c r="K452" s="35"/>
    </row>
    <row r="453" spans="1:11" x14ac:dyDescent="0.3">
      <c r="A453" s="35"/>
      <c r="B453" s="35"/>
      <c r="C453" s="35"/>
      <c r="D453" s="35"/>
      <c r="E453" s="35"/>
      <c r="F453" s="35"/>
      <c r="G453" s="50"/>
      <c r="H453" s="50"/>
      <c r="I453" s="50"/>
      <c r="J453" s="35"/>
      <c r="K453" s="35"/>
    </row>
    <row r="454" spans="1:11" x14ac:dyDescent="0.3">
      <c r="A454" s="35"/>
      <c r="B454" s="35"/>
      <c r="C454" s="35"/>
      <c r="D454" s="35"/>
      <c r="E454" s="35"/>
      <c r="F454" s="35"/>
      <c r="G454" s="50"/>
      <c r="H454" s="50"/>
      <c r="I454" s="50"/>
      <c r="J454" s="35"/>
      <c r="K454" s="35"/>
    </row>
    <row r="455" spans="1:11" x14ac:dyDescent="0.3">
      <c r="A455" s="35"/>
      <c r="B455" s="35"/>
      <c r="C455" s="35"/>
      <c r="D455" s="35"/>
      <c r="E455" s="35"/>
      <c r="F455" s="35"/>
      <c r="G455" s="50"/>
      <c r="H455" s="50"/>
      <c r="I455" s="50"/>
      <c r="J455" s="35"/>
      <c r="K455" s="35"/>
    </row>
    <row r="456" spans="1:11" x14ac:dyDescent="0.3">
      <c r="A456" s="35"/>
      <c r="B456" s="35"/>
      <c r="C456" s="35"/>
      <c r="D456" s="35"/>
      <c r="E456" s="35"/>
      <c r="F456" s="35"/>
      <c r="G456" s="50"/>
      <c r="H456" s="50"/>
      <c r="I456" s="50"/>
      <c r="J456" s="35"/>
      <c r="K456" s="35"/>
    </row>
    <row r="457" spans="1:11" x14ac:dyDescent="0.3">
      <c r="A457" s="35"/>
      <c r="B457" s="35"/>
      <c r="C457" s="35"/>
      <c r="D457" s="35"/>
      <c r="E457" s="35"/>
      <c r="F457" s="35"/>
      <c r="G457" s="50"/>
      <c r="H457" s="50"/>
      <c r="I457" s="50"/>
      <c r="J457" s="35"/>
      <c r="K457" s="35"/>
    </row>
    <row r="458" spans="1:11" x14ac:dyDescent="0.3">
      <c r="A458" s="35"/>
      <c r="B458" s="35"/>
      <c r="C458" s="35"/>
      <c r="D458" s="35"/>
      <c r="E458" s="35"/>
      <c r="F458" s="35"/>
      <c r="G458" s="50"/>
      <c r="H458" s="50"/>
      <c r="I458" s="50"/>
      <c r="J458" s="35"/>
      <c r="K458" s="35"/>
    </row>
    <row r="459" spans="1:11" x14ac:dyDescent="0.3">
      <c r="A459" s="35"/>
      <c r="B459" s="35"/>
      <c r="C459" s="35"/>
      <c r="D459" s="35"/>
      <c r="E459" s="35"/>
      <c r="F459" s="35"/>
      <c r="G459" s="50"/>
      <c r="H459" s="50"/>
      <c r="I459" s="50"/>
      <c r="J459" s="35"/>
      <c r="K459" s="35"/>
    </row>
    <row r="460" spans="1:11" x14ac:dyDescent="0.3">
      <c r="A460" s="35"/>
      <c r="B460" s="35"/>
      <c r="C460" s="35"/>
      <c r="D460" s="35"/>
      <c r="E460" s="35"/>
      <c r="F460" s="35"/>
      <c r="G460" s="50"/>
      <c r="H460" s="50"/>
      <c r="I460" s="50"/>
      <c r="J460" s="35"/>
      <c r="K460" s="35"/>
    </row>
    <row r="461" spans="1:11" x14ac:dyDescent="0.3">
      <c r="A461" s="35"/>
      <c r="B461" s="35"/>
      <c r="C461" s="35"/>
      <c r="D461" s="35"/>
      <c r="E461" s="35"/>
      <c r="F461" s="35"/>
      <c r="G461" s="50"/>
      <c r="H461" s="50"/>
      <c r="I461" s="50"/>
      <c r="J461" s="35"/>
      <c r="K461" s="35"/>
    </row>
    <row r="462" spans="1:11" x14ac:dyDescent="0.3">
      <c r="A462" s="35"/>
      <c r="B462" s="35"/>
      <c r="C462" s="35"/>
      <c r="D462" s="35"/>
      <c r="E462" s="35"/>
      <c r="F462" s="35"/>
      <c r="G462" s="50"/>
      <c r="H462" s="50"/>
      <c r="I462" s="50"/>
      <c r="J462" s="35"/>
      <c r="K462" s="35"/>
    </row>
    <row r="463" spans="1:11" x14ac:dyDescent="0.3">
      <c r="A463" s="35"/>
      <c r="B463" s="35"/>
      <c r="C463" s="35"/>
      <c r="D463" s="35"/>
      <c r="E463" s="35"/>
      <c r="F463" s="35"/>
      <c r="G463" s="50"/>
      <c r="H463" s="50"/>
      <c r="I463" s="50"/>
      <c r="J463" s="35"/>
      <c r="K463" s="35"/>
    </row>
    <row r="464" spans="1:11" x14ac:dyDescent="0.3">
      <c r="A464" s="35"/>
      <c r="B464" s="35"/>
      <c r="C464" s="35"/>
      <c r="D464" s="35"/>
      <c r="E464" s="35"/>
      <c r="F464" s="35"/>
      <c r="G464" s="50"/>
      <c r="H464" s="50"/>
      <c r="I464" s="50"/>
      <c r="J464" s="35"/>
      <c r="K464" s="35"/>
    </row>
    <row r="465" spans="1:11" x14ac:dyDescent="0.3">
      <c r="A465" s="35"/>
      <c r="B465" s="35"/>
      <c r="C465" s="35"/>
      <c r="D465" s="35"/>
      <c r="E465" s="35"/>
      <c r="F465" s="35"/>
      <c r="G465" s="50"/>
      <c r="H465" s="50"/>
      <c r="I465" s="50"/>
      <c r="J465" s="35"/>
      <c r="K465" s="35"/>
    </row>
    <row r="466" spans="1:11" x14ac:dyDescent="0.3">
      <c r="A466" s="35"/>
      <c r="B466" s="35"/>
      <c r="C466" s="35"/>
      <c r="D466" s="35"/>
      <c r="E466" s="35"/>
      <c r="F466" s="35"/>
      <c r="G466" s="50"/>
      <c r="H466" s="50"/>
      <c r="I466" s="50"/>
      <c r="J466" s="35"/>
      <c r="K466" s="35"/>
    </row>
    <row r="467" spans="1:11" x14ac:dyDescent="0.3">
      <c r="A467" s="35"/>
      <c r="B467" s="35"/>
      <c r="C467" s="35"/>
      <c r="D467" s="35"/>
      <c r="E467" s="35"/>
      <c r="F467" s="35"/>
      <c r="G467" s="50"/>
      <c r="H467" s="50"/>
      <c r="I467" s="50"/>
      <c r="J467" s="35"/>
      <c r="K467" s="35"/>
    </row>
    <row r="468" spans="1:11" x14ac:dyDescent="0.3">
      <c r="A468" s="35"/>
      <c r="B468" s="35"/>
      <c r="C468" s="35"/>
      <c r="D468" s="35"/>
      <c r="E468" s="35"/>
      <c r="F468" s="35"/>
      <c r="G468" s="50"/>
      <c r="H468" s="50"/>
      <c r="I468" s="50"/>
      <c r="J468" s="35"/>
      <c r="K468" s="35"/>
    </row>
    <row r="469" spans="1:11" x14ac:dyDescent="0.3">
      <c r="A469" s="35"/>
      <c r="B469" s="35"/>
      <c r="C469" s="35"/>
      <c r="D469" s="35"/>
      <c r="E469" s="35"/>
      <c r="F469" s="35"/>
      <c r="G469" s="50"/>
      <c r="H469" s="50"/>
      <c r="I469" s="50"/>
      <c r="J469" s="35"/>
      <c r="K469" s="35"/>
    </row>
    <row r="470" spans="1:11" x14ac:dyDescent="0.3">
      <c r="A470" s="35"/>
      <c r="B470" s="35"/>
      <c r="C470" s="35"/>
      <c r="D470" s="35"/>
      <c r="E470" s="35"/>
      <c r="F470" s="35"/>
      <c r="G470" s="50"/>
      <c r="H470" s="50"/>
      <c r="I470" s="50"/>
      <c r="J470" s="35"/>
      <c r="K470" s="35"/>
    </row>
    <row r="471" spans="1:11" x14ac:dyDescent="0.3">
      <c r="A471" s="35"/>
      <c r="B471" s="35"/>
      <c r="C471" s="35"/>
      <c r="D471" s="35"/>
      <c r="E471" s="35"/>
      <c r="F471" s="35"/>
      <c r="G471" s="50"/>
      <c r="H471" s="50"/>
      <c r="I471" s="50"/>
      <c r="J471" s="35"/>
      <c r="K471" s="35"/>
    </row>
    <row r="472" spans="1:11" x14ac:dyDescent="0.3">
      <c r="A472" s="35"/>
      <c r="B472" s="35"/>
      <c r="C472" s="35"/>
      <c r="D472" s="35"/>
      <c r="E472" s="35"/>
      <c r="F472" s="35"/>
      <c r="G472" s="50"/>
      <c r="H472" s="50"/>
      <c r="I472" s="50"/>
      <c r="J472" s="35"/>
      <c r="K472" s="35"/>
    </row>
    <row r="473" spans="1:11" x14ac:dyDescent="0.3">
      <c r="A473" s="35"/>
      <c r="B473" s="35"/>
      <c r="C473" s="35"/>
      <c r="D473" s="35"/>
      <c r="E473" s="35"/>
      <c r="F473" s="35"/>
      <c r="G473" s="50"/>
      <c r="H473" s="50"/>
      <c r="I473" s="50"/>
      <c r="J473" s="35"/>
      <c r="K473" s="35"/>
    </row>
    <row r="474" spans="1:11" x14ac:dyDescent="0.3">
      <c r="A474" s="35"/>
      <c r="B474" s="35"/>
      <c r="C474" s="35"/>
      <c r="D474" s="35"/>
      <c r="E474" s="35"/>
      <c r="F474" s="35"/>
      <c r="G474" s="50"/>
      <c r="H474" s="50"/>
      <c r="I474" s="50"/>
      <c r="J474" s="35"/>
      <c r="K474" s="35"/>
    </row>
    <row r="475" spans="1:11" x14ac:dyDescent="0.3">
      <c r="A475" s="35"/>
      <c r="B475" s="35"/>
      <c r="C475" s="35"/>
      <c r="D475" s="35"/>
      <c r="E475" s="35"/>
      <c r="F475" s="35"/>
      <c r="G475" s="50"/>
      <c r="H475" s="50"/>
      <c r="I475" s="50"/>
      <c r="J475" s="35"/>
      <c r="K475" s="35"/>
    </row>
    <row r="476" spans="1:11" x14ac:dyDescent="0.3">
      <c r="A476" s="35"/>
      <c r="B476" s="35"/>
      <c r="C476" s="35"/>
      <c r="D476" s="35"/>
      <c r="E476" s="35"/>
      <c r="F476" s="35"/>
      <c r="G476" s="50"/>
      <c r="H476" s="50"/>
      <c r="I476" s="50"/>
      <c r="J476" s="35"/>
      <c r="K476" s="35"/>
    </row>
    <row r="477" spans="1:11" x14ac:dyDescent="0.3">
      <c r="A477" s="35"/>
      <c r="B477" s="35"/>
      <c r="C477" s="35"/>
      <c r="D477" s="35"/>
      <c r="E477" s="35"/>
      <c r="F477" s="35"/>
      <c r="G477" s="50"/>
      <c r="H477" s="50"/>
      <c r="I477" s="50"/>
      <c r="J477" s="35"/>
      <c r="K477" s="35"/>
    </row>
    <row r="478" spans="1:11" x14ac:dyDescent="0.3">
      <c r="A478" s="35"/>
      <c r="B478" s="35"/>
      <c r="C478" s="35"/>
      <c r="D478" s="35"/>
      <c r="E478" s="35"/>
      <c r="F478" s="35"/>
      <c r="G478" s="50"/>
      <c r="H478" s="50"/>
      <c r="I478" s="50"/>
      <c r="J478" s="35"/>
      <c r="K478" s="35"/>
    </row>
    <row r="479" spans="1:11" x14ac:dyDescent="0.3">
      <c r="A479" s="35"/>
      <c r="B479" s="35"/>
      <c r="C479" s="35"/>
      <c r="D479" s="35"/>
      <c r="E479" s="35"/>
      <c r="F479" s="35"/>
      <c r="G479" s="50"/>
      <c r="H479" s="50"/>
      <c r="I479" s="50"/>
      <c r="J479" s="35"/>
      <c r="K479" s="35"/>
    </row>
    <row r="480" spans="1:11" x14ac:dyDescent="0.3">
      <c r="A480" s="35"/>
      <c r="B480" s="35"/>
      <c r="C480" s="35"/>
      <c r="D480" s="35"/>
      <c r="E480" s="35"/>
      <c r="F480" s="35"/>
      <c r="G480" s="50"/>
      <c r="H480" s="50"/>
      <c r="I480" s="50"/>
      <c r="J480" s="35"/>
      <c r="K480" s="35"/>
    </row>
    <row r="481" spans="1:11" x14ac:dyDescent="0.3">
      <c r="A481" s="35"/>
      <c r="B481" s="35"/>
      <c r="C481" s="35"/>
      <c r="D481" s="35"/>
      <c r="E481" s="35"/>
      <c r="F481" s="35"/>
      <c r="G481" s="50"/>
      <c r="H481" s="50"/>
      <c r="I481" s="50"/>
      <c r="J481" s="35"/>
      <c r="K481" s="35"/>
    </row>
    <row r="482" spans="1:11" x14ac:dyDescent="0.3">
      <c r="A482" s="35"/>
      <c r="B482" s="35"/>
      <c r="C482" s="35"/>
      <c r="D482" s="35"/>
      <c r="E482" s="35"/>
      <c r="F482" s="35"/>
      <c r="G482" s="50"/>
      <c r="H482" s="50"/>
      <c r="I482" s="50"/>
      <c r="J482" s="35"/>
      <c r="K482" s="35"/>
    </row>
    <row r="483" spans="1:11" x14ac:dyDescent="0.3">
      <c r="A483" s="35"/>
      <c r="B483" s="35"/>
      <c r="C483" s="35"/>
      <c r="D483" s="35"/>
      <c r="E483" s="35"/>
      <c r="F483" s="35"/>
      <c r="G483" s="50"/>
      <c r="H483" s="50"/>
      <c r="I483" s="50"/>
      <c r="J483" s="35"/>
      <c r="K483" s="35"/>
    </row>
    <row r="484" spans="1:11" x14ac:dyDescent="0.3">
      <c r="A484" s="35"/>
      <c r="B484" s="35"/>
      <c r="C484" s="35"/>
      <c r="D484" s="35"/>
      <c r="E484" s="35"/>
      <c r="F484" s="35"/>
      <c r="G484" s="50"/>
      <c r="H484" s="50"/>
      <c r="I484" s="50"/>
      <c r="J484" s="35"/>
      <c r="K484" s="35"/>
    </row>
    <row r="485" spans="1:11" x14ac:dyDescent="0.3">
      <c r="A485" s="35"/>
      <c r="B485" s="35"/>
      <c r="C485" s="35"/>
      <c r="D485" s="35"/>
      <c r="E485" s="35"/>
      <c r="F485" s="35"/>
      <c r="G485" s="50"/>
      <c r="H485" s="50"/>
      <c r="I485" s="50"/>
      <c r="J485" s="35"/>
      <c r="K485" s="35"/>
    </row>
    <row r="486" spans="1:11" x14ac:dyDescent="0.3">
      <c r="A486" s="35"/>
      <c r="B486" s="35"/>
      <c r="C486" s="35"/>
      <c r="D486" s="35"/>
      <c r="E486" s="35"/>
      <c r="F486" s="35"/>
      <c r="G486" s="50"/>
      <c r="H486" s="50"/>
      <c r="I486" s="50"/>
      <c r="J486" s="35"/>
      <c r="K486" s="35"/>
    </row>
    <row r="487" spans="1:11" x14ac:dyDescent="0.3">
      <c r="A487" s="35"/>
      <c r="B487" s="35"/>
      <c r="C487" s="35"/>
      <c r="D487" s="35"/>
      <c r="E487" s="35"/>
      <c r="F487" s="35"/>
      <c r="G487" s="50"/>
      <c r="H487" s="50"/>
      <c r="I487" s="50"/>
      <c r="J487" s="35"/>
      <c r="K487" s="35"/>
    </row>
    <row r="488" spans="1:11" x14ac:dyDescent="0.3">
      <c r="A488" s="35"/>
      <c r="B488" s="35"/>
      <c r="C488" s="35"/>
      <c r="D488" s="35"/>
      <c r="E488" s="35"/>
      <c r="F488" s="35"/>
      <c r="G488" s="50"/>
      <c r="H488" s="50"/>
      <c r="I488" s="50"/>
      <c r="J488" s="35"/>
      <c r="K488" s="35"/>
    </row>
    <row r="489" spans="1:11" x14ac:dyDescent="0.3">
      <c r="A489" s="35"/>
      <c r="B489" s="35"/>
      <c r="C489" s="35"/>
      <c r="D489" s="35"/>
      <c r="E489" s="35"/>
      <c r="F489" s="35"/>
      <c r="G489" s="50"/>
      <c r="H489" s="50"/>
      <c r="I489" s="50"/>
      <c r="J489" s="35"/>
      <c r="K489" s="35"/>
    </row>
    <row r="490" spans="1:11" x14ac:dyDescent="0.3">
      <c r="A490" s="35"/>
      <c r="B490" s="35"/>
      <c r="C490" s="35"/>
      <c r="D490" s="35"/>
      <c r="E490" s="35"/>
      <c r="F490" s="35"/>
      <c r="G490" s="50"/>
      <c r="H490" s="50"/>
      <c r="I490" s="50"/>
      <c r="J490" s="35"/>
      <c r="K490" s="35"/>
    </row>
    <row r="491" spans="1:11" x14ac:dyDescent="0.3">
      <c r="A491" s="35"/>
      <c r="B491" s="35"/>
      <c r="C491" s="35"/>
      <c r="D491" s="35"/>
      <c r="E491" s="35"/>
      <c r="F491" s="35"/>
      <c r="G491" s="50"/>
      <c r="H491" s="50"/>
      <c r="I491" s="50"/>
      <c r="J491" s="35"/>
      <c r="K491" s="35"/>
    </row>
    <row r="492" spans="1:11" x14ac:dyDescent="0.3">
      <c r="A492" s="35"/>
      <c r="B492" s="35"/>
      <c r="C492" s="35"/>
      <c r="D492" s="35"/>
      <c r="E492" s="35"/>
      <c r="F492" s="35"/>
      <c r="G492" s="50"/>
      <c r="H492" s="50"/>
      <c r="I492" s="50"/>
      <c r="J492" s="35"/>
      <c r="K492" s="35"/>
    </row>
    <row r="493" spans="1:11" x14ac:dyDescent="0.3">
      <c r="A493" s="35"/>
      <c r="B493" s="35"/>
      <c r="C493" s="35"/>
      <c r="D493" s="35"/>
      <c r="E493" s="35"/>
      <c r="F493" s="35"/>
      <c r="G493" s="50"/>
      <c r="H493" s="50"/>
      <c r="I493" s="50"/>
      <c r="J493" s="35"/>
      <c r="K493" s="35"/>
    </row>
    <row r="494" spans="1:11" x14ac:dyDescent="0.3">
      <c r="A494" s="35"/>
      <c r="B494" s="35"/>
      <c r="C494" s="35"/>
      <c r="D494" s="35"/>
      <c r="E494" s="35"/>
      <c r="F494" s="35"/>
      <c r="G494" s="50"/>
      <c r="H494" s="50"/>
      <c r="I494" s="50"/>
      <c r="J494" s="35"/>
      <c r="K494" s="35"/>
    </row>
    <row r="495" spans="1:11" x14ac:dyDescent="0.3">
      <c r="A495" s="35"/>
      <c r="B495" s="35"/>
      <c r="C495" s="35"/>
      <c r="D495" s="35"/>
      <c r="E495" s="35"/>
      <c r="F495" s="35"/>
      <c r="G495" s="50"/>
      <c r="H495" s="50"/>
      <c r="I495" s="50"/>
      <c r="J495" s="35"/>
      <c r="K495" s="35"/>
    </row>
    <row r="496" spans="1:11" x14ac:dyDescent="0.3">
      <c r="A496" s="35"/>
      <c r="B496" s="35"/>
      <c r="C496" s="35"/>
      <c r="D496" s="35"/>
      <c r="E496" s="35"/>
      <c r="F496" s="35"/>
      <c r="G496" s="50"/>
      <c r="H496" s="50"/>
      <c r="I496" s="50"/>
      <c r="J496" s="35"/>
      <c r="K496" s="35"/>
    </row>
    <row r="497" spans="1:11" x14ac:dyDescent="0.3">
      <c r="A497" s="35"/>
      <c r="B497" s="35"/>
      <c r="C497" s="35"/>
      <c r="D497" s="35"/>
      <c r="E497" s="35"/>
      <c r="F497" s="35"/>
      <c r="G497" s="50"/>
      <c r="H497" s="50"/>
      <c r="I497" s="50"/>
      <c r="J497" s="35"/>
      <c r="K497" s="35"/>
    </row>
    <row r="498" spans="1:11" x14ac:dyDescent="0.3">
      <c r="A498" s="35"/>
      <c r="B498" s="35"/>
      <c r="C498" s="35"/>
      <c r="D498" s="35"/>
      <c r="E498" s="35"/>
      <c r="F498" s="35"/>
      <c r="G498" s="50"/>
      <c r="H498" s="50"/>
      <c r="I498" s="50"/>
      <c r="J498" s="35"/>
      <c r="K498" s="35"/>
    </row>
    <row r="499" spans="1:11" x14ac:dyDescent="0.3">
      <c r="A499" s="35"/>
      <c r="B499" s="35"/>
      <c r="C499" s="35"/>
      <c r="D499" s="35"/>
      <c r="E499" s="35"/>
      <c r="F499" s="35"/>
      <c r="G499" s="50"/>
      <c r="H499" s="50"/>
      <c r="I499" s="50"/>
      <c r="J499" s="35"/>
      <c r="K499" s="35"/>
    </row>
    <row r="500" spans="1:11" x14ac:dyDescent="0.3">
      <c r="A500" s="35"/>
      <c r="B500" s="35"/>
      <c r="C500" s="35"/>
      <c r="D500" s="35"/>
      <c r="E500" s="35"/>
      <c r="F500" s="35"/>
      <c r="G500" s="50"/>
      <c r="H500" s="50"/>
      <c r="I500" s="50"/>
      <c r="J500" s="35"/>
      <c r="K500" s="35"/>
    </row>
    <row r="501" spans="1:11" x14ac:dyDescent="0.3">
      <c r="A501" s="35"/>
      <c r="B501" s="35"/>
      <c r="C501" s="35"/>
      <c r="D501" s="35"/>
      <c r="E501" s="35"/>
      <c r="F501" s="35"/>
      <c r="G501" s="50"/>
      <c r="H501" s="50"/>
      <c r="I501" s="50"/>
      <c r="J501" s="35"/>
      <c r="K501" s="35"/>
    </row>
    <row r="502" spans="1:11" x14ac:dyDescent="0.3">
      <c r="A502" s="35"/>
      <c r="B502" s="35"/>
      <c r="C502" s="35"/>
      <c r="D502" s="35"/>
      <c r="E502" s="35"/>
      <c r="F502" s="35"/>
      <c r="G502" s="50"/>
      <c r="H502" s="50"/>
      <c r="I502" s="50"/>
      <c r="J502" s="35"/>
      <c r="K502" s="35"/>
    </row>
    <row r="503" spans="1:11" x14ac:dyDescent="0.3">
      <c r="A503" s="35"/>
      <c r="B503" s="35"/>
      <c r="C503" s="35"/>
      <c r="D503" s="35"/>
      <c r="E503" s="35"/>
      <c r="F503" s="35"/>
      <c r="G503" s="50"/>
      <c r="H503" s="50"/>
      <c r="I503" s="50"/>
      <c r="J503" s="35"/>
      <c r="K503" s="35"/>
    </row>
    <row r="504" spans="1:11" x14ac:dyDescent="0.3">
      <c r="A504" s="35"/>
      <c r="B504" s="35"/>
      <c r="C504" s="35"/>
      <c r="D504" s="35"/>
      <c r="E504" s="35"/>
      <c r="F504" s="35"/>
      <c r="G504" s="50"/>
      <c r="H504" s="50"/>
      <c r="I504" s="50"/>
      <c r="J504" s="35"/>
      <c r="K504" s="35"/>
    </row>
    <row r="505" spans="1:11" x14ac:dyDescent="0.3">
      <c r="A505" s="35"/>
      <c r="B505" s="35"/>
      <c r="C505" s="35"/>
      <c r="D505" s="35"/>
      <c r="E505" s="35"/>
      <c r="F505" s="35"/>
      <c r="G505" s="50"/>
      <c r="H505" s="50"/>
      <c r="I505" s="50"/>
      <c r="J505" s="35"/>
      <c r="K505" s="35"/>
    </row>
    <row r="506" spans="1:11" x14ac:dyDescent="0.3">
      <c r="A506" s="35"/>
      <c r="B506" s="35"/>
      <c r="C506" s="35"/>
      <c r="D506" s="35"/>
      <c r="E506" s="35"/>
      <c r="F506" s="35"/>
      <c r="G506" s="50"/>
      <c r="H506" s="50"/>
      <c r="I506" s="50"/>
      <c r="J506" s="35"/>
      <c r="K506" s="35"/>
    </row>
    <row r="507" spans="1:11" x14ac:dyDescent="0.3">
      <c r="A507" s="35"/>
      <c r="B507" s="35"/>
      <c r="C507" s="35"/>
      <c r="D507" s="35"/>
      <c r="E507" s="35"/>
      <c r="F507" s="35"/>
      <c r="G507" s="50"/>
      <c r="H507" s="50"/>
      <c r="I507" s="50"/>
      <c r="J507" s="35"/>
      <c r="K507" s="35"/>
    </row>
    <row r="508" spans="1:11" x14ac:dyDescent="0.3">
      <c r="A508" s="35"/>
      <c r="B508" s="35"/>
      <c r="C508" s="35"/>
      <c r="D508" s="35"/>
      <c r="E508" s="35"/>
      <c r="F508" s="35"/>
      <c r="G508" s="50"/>
      <c r="H508" s="50"/>
      <c r="I508" s="50"/>
      <c r="J508" s="35"/>
      <c r="K508" s="35"/>
    </row>
    <row r="509" spans="1:11" x14ac:dyDescent="0.3">
      <c r="A509" s="35"/>
      <c r="B509" s="35"/>
      <c r="C509" s="35"/>
      <c r="D509" s="35"/>
      <c r="E509" s="35"/>
      <c r="F509" s="35"/>
      <c r="G509" s="50"/>
      <c r="H509" s="50"/>
      <c r="I509" s="50"/>
      <c r="J509" s="35"/>
      <c r="K509" s="35"/>
    </row>
    <row r="510" spans="1:11" x14ac:dyDescent="0.3">
      <c r="A510" s="35"/>
      <c r="B510" s="35"/>
      <c r="C510" s="35"/>
      <c r="D510" s="35"/>
      <c r="E510" s="35"/>
      <c r="F510" s="35"/>
      <c r="G510" s="50"/>
      <c r="H510" s="50"/>
      <c r="I510" s="50"/>
      <c r="J510" s="35"/>
      <c r="K510" s="35"/>
    </row>
    <row r="511" spans="1:11" x14ac:dyDescent="0.3">
      <c r="A511" s="35"/>
      <c r="B511" s="35"/>
      <c r="C511" s="35"/>
      <c r="D511" s="35"/>
      <c r="E511" s="35"/>
      <c r="F511" s="35"/>
      <c r="G511" s="50"/>
      <c r="H511" s="50"/>
      <c r="I511" s="50"/>
      <c r="J511" s="35"/>
      <c r="K511" s="35"/>
    </row>
    <row r="512" spans="1:11" x14ac:dyDescent="0.3">
      <c r="A512" s="35"/>
      <c r="B512" s="35"/>
      <c r="C512" s="35"/>
      <c r="D512" s="35"/>
      <c r="E512" s="35"/>
      <c r="F512" s="35"/>
      <c r="G512" s="50"/>
      <c r="H512" s="50"/>
      <c r="I512" s="50"/>
      <c r="J512" s="35"/>
      <c r="K512" s="35"/>
    </row>
    <row r="513" spans="1:11" x14ac:dyDescent="0.3">
      <c r="A513" s="35"/>
      <c r="B513" s="35"/>
      <c r="C513" s="35"/>
      <c r="D513" s="35"/>
      <c r="E513" s="35"/>
      <c r="F513" s="35"/>
      <c r="G513" s="50"/>
      <c r="H513" s="50"/>
      <c r="I513" s="50"/>
      <c r="J513" s="35"/>
      <c r="K513" s="35"/>
    </row>
    <row r="514" spans="1:11" x14ac:dyDescent="0.3">
      <c r="A514" s="35"/>
      <c r="B514" s="35"/>
      <c r="C514" s="35"/>
      <c r="D514" s="35"/>
      <c r="E514" s="35"/>
      <c r="F514" s="35"/>
      <c r="G514" s="50"/>
      <c r="H514" s="50"/>
      <c r="I514" s="50"/>
      <c r="J514" s="35"/>
      <c r="K514" s="35"/>
    </row>
    <row r="515" spans="1:11" x14ac:dyDescent="0.3">
      <c r="A515" s="35"/>
      <c r="B515" s="35"/>
      <c r="C515" s="35"/>
      <c r="D515" s="35"/>
      <c r="E515" s="35"/>
      <c r="F515" s="35"/>
      <c r="G515" s="50"/>
      <c r="H515" s="50"/>
      <c r="I515" s="50"/>
      <c r="J515" s="35"/>
      <c r="K515" s="35"/>
    </row>
    <row r="516" spans="1:11" x14ac:dyDescent="0.3">
      <c r="A516" s="35"/>
      <c r="B516" s="35"/>
      <c r="C516" s="35"/>
      <c r="D516" s="35"/>
      <c r="E516" s="35"/>
      <c r="F516" s="35"/>
      <c r="G516" s="50"/>
      <c r="H516" s="50"/>
      <c r="I516" s="50"/>
      <c r="J516" s="35"/>
      <c r="K516" s="35"/>
    </row>
    <row r="517" spans="1:11" x14ac:dyDescent="0.3">
      <c r="A517" s="35"/>
      <c r="B517" s="35"/>
      <c r="C517" s="35"/>
      <c r="D517" s="35"/>
      <c r="E517" s="35"/>
      <c r="F517" s="35"/>
      <c r="G517" s="50"/>
      <c r="H517" s="50"/>
      <c r="I517" s="50"/>
      <c r="J517" s="35"/>
      <c r="K517" s="35"/>
    </row>
    <row r="518" spans="1:11" x14ac:dyDescent="0.3">
      <c r="A518" s="35"/>
      <c r="B518" s="35"/>
      <c r="C518" s="35"/>
      <c r="D518" s="35"/>
      <c r="E518" s="35"/>
      <c r="F518" s="35"/>
      <c r="G518" s="50"/>
      <c r="H518" s="50"/>
      <c r="I518" s="50"/>
      <c r="J518" s="35"/>
      <c r="K518" s="35"/>
    </row>
    <row r="519" spans="1:11" x14ac:dyDescent="0.3">
      <c r="A519" s="35"/>
      <c r="B519" s="35"/>
      <c r="C519" s="35"/>
      <c r="D519" s="35"/>
      <c r="E519" s="35"/>
      <c r="F519" s="35"/>
      <c r="G519" s="50"/>
      <c r="H519" s="50"/>
      <c r="I519" s="50"/>
      <c r="J519" s="35"/>
      <c r="K519" s="35"/>
    </row>
    <row r="520" spans="1:11" x14ac:dyDescent="0.3">
      <c r="A520" s="35"/>
      <c r="B520" s="35"/>
      <c r="C520" s="35"/>
      <c r="D520" s="35"/>
      <c r="E520" s="35"/>
      <c r="F520" s="35"/>
      <c r="G520" s="50"/>
      <c r="H520" s="50"/>
      <c r="I520" s="50"/>
      <c r="J520" s="35"/>
      <c r="K520" s="35"/>
    </row>
    <row r="521" spans="1:11" x14ac:dyDescent="0.3">
      <c r="A521" s="35"/>
      <c r="B521" s="35"/>
      <c r="C521" s="35"/>
      <c r="D521" s="35"/>
      <c r="E521" s="35"/>
      <c r="F521" s="35"/>
      <c r="G521" s="50"/>
      <c r="H521" s="50"/>
      <c r="I521" s="50"/>
      <c r="J521" s="35"/>
      <c r="K521" s="35"/>
    </row>
    <row r="522" spans="1:11" x14ac:dyDescent="0.3">
      <c r="A522" s="35"/>
      <c r="B522" s="35"/>
      <c r="C522" s="35"/>
      <c r="D522" s="35"/>
      <c r="E522" s="35"/>
      <c r="F522" s="35"/>
      <c r="G522" s="50"/>
      <c r="H522" s="50"/>
      <c r="I522" s="50"/>
      <c r="J522" s="35"/>
      <c r="K522" s="35"/>
    </row>
    <row r="523" spans="1:11" x14ac:dyDescent="0.3">
      <c r="A523" s="35"/>
      <c r="B523" s="35"/>
      <c r="C523" s="35"/>
      <c r="D523" s="35"/>
      <c r="E523" s="35"/>
      <c r="F523" s="35"/>
      <c r="G523" s="50"/>
      <c r="H523" s="50"/>
      <c r="I523" s="50"/>
      <c r="J523" s="35"/>
      <c r="K523" s="35"/>
    </row>
    <row r="524" spans="1:11" x14ac:dyDescent="0.3">
      <c r="A524" s="35"/>
      <c r="B524" s="35"/>
      <c r="C524" s="35"/>
      <c r="D524" s="35"/>
      <c r="E524" s="35"/>
      <c r="F524" s="35"/>
      <c r="G524" s="50"/>
      <c r="H524" s="50"/>
      <c r="I524" s="50"/>
      <c r="J524" s="35"/>
      <c r="K524" s="35"/>
    </row>
    <row r="525" spans="1:11" x14ac:dyDescent="0.3">
      <c r="A525" s="35"/>
      <c r="B525" s="35"/>
      <c r="C525" s="35"/>
      <c r="D525" s="35"/>
      <c r="E525" s="35"/>
      <c r="F525" s="35"/>
      <c r="G525" s="50"/>
      <c r="H525" s="50"/>
      <c r="I525" s="50"/>
      <c r="J525" s="35"/>
      <c r="K525" s="35"/>
    </row>
    <row r="526" spans="1:11" x14ac:dyDescent="0.3">
      <c r="A526" s="35"/>
      <c r="B526" s="35"/>
      <c r="C526" s="35"/>
      <c r="D526" s="35"/>
      <c r="E526" s="35"/>
      <c r="F526" s="35"/>
      <c r="G526" s="50"/>
      <c r="H526" s="50"/>
      <c r="I526" s="50"/>
      <c r="J526" s="35"/>
      <c r="K526" s="35"/>
    </row>
    <row r="527" spans="1:11" x14ac:dyDescent="0.3">
      <c r="A527" s="35"/>
      <c r="B527" s="35"/>
      <c r="C527" s="35"/>
      <c r="D527" s="35"/>
      <c r="E527" s="35"/>
      <c r="F527" s="35"/>
      <c r="G527" s="50"/>
      <c r="H527" s="50"/>
      <c r="I527" s="50"/>
      <c r="J527" s="35"/>
      <c r="K527" s="35"/>
    </row>
    <row r="528" spans="1:11" x14ac:dyDescent="0.3">
      <c r="A528" s="35"/>
      <c r="B528" s="35"/>
      <c r="C528" s="35"/>
      <c r="D528" s="35"/>
      <c r="E528" s="35"/>
      <c r="F528" s="35"/>
      <c r="G528" s="50"/>
      <c r="H528" s="50"/>
      <c r="I528" s="50"/>
      <c r="J528" s="35"/>
      <c r="K528" s="35"/>
    </row>
    <row r="529" spans="1:11" x14ac:dyDescent="0.3">
      <c r="A529" s="35"/>
      <c r="B529" s="35"/>
      <c r="C529" s="35"/>
      <c r="D529" s="35"/>
      <c r="E529" s="35"/>
      <c r="F529" s="35"/>
      <c r="G529" s="50"/>
      <c r="H529" s="50"/>
      <c r="I529" s="50"/>
      <c r="J529" s="35"/>
      <c r="K529" s="35"/>
    </row>
    <row r="530" spans="1:11" x14ac:dyDescent="0.3">
      <c r="A530" s="35"/>
      <c r="B530" s="35"/>
      <c r="C530" s="35"/>
      <c r="D530" s="35"/>
      <c r="E530" s="35"/>
      <c r="F530" s="35"/>
      <c r="G530" s="50"/>
      <c r="H530" s="50"/>
      <c r="I530" s="50"/>
      <c r="J530" s="35"/>
      <c r="K530" s="35"/>
    </row>
    <row r="531" spans="1:11" x14ac:dyDescent="0.3">
      <c r="A531" s="35"/>
      <c r="B531" s="35"/>
      <c r="C531" s="35"/>
      <c r="D531" s="35"/>
      <c r="E531" s="35"/>
      <c r="F531" s="35"/>
      <c r="G531" s="50"/>
      <c r="H531" s="50"/>
      <c r="I531" s="50"/>
      <c r="J531" s="35"/>
      <c r="K531" s="35"/>
    </row>
    <row r="532" spans="1:11" x14ac:dyDescent="0.3">
      <c r="A532" s="35"/>
      <c r="B532" s="35"/>
      <c r="C532" s="35"/>
      <c r="D532" s="35"/>
      <c r="E532" s="35"/>
      <c r="F532" s="35"/>
      <c r="G532" s="50"/>
      <c r="H532" s="50"/>
      <c r="I532" s="50"/>
      <c r="J532" s="35"/>
      <c r="K532" s="35"/>
    </row>
    <row r="533" spans="1:11" x14ac:dyDescent="0.3">
      <c r="A533" s="35"/>
      <c r="B533" s="35"/>
      <c r="C533" s="35"/>
      <c r="D533" s="35"/>
      <c r="E533" s="35"/>
      <c r="F533" s="35"/>
      <c r="G533" s="50"/>
      <c r="H533" s="50"/>
      <c r="I533" s="50"/>
      <c r="J533" s="35"/>
      <c r="K533" s="35"/>
    </row>
    <row r="534" spans="1:11" x14ac:dyDescent="0.3">
      <c r="A534" s="35"/>
      <c r="B534" s="35"/>
      <c r="C534" s="35"/>
      <c r="D534" s="35"/>
      <c r="E534" s="35"/>
      <c r="F534" s="35"/>
      <c r="G534" s="50"/>
      <c r="H534" s="50"/>
      <c r="I534" s="50"/>
      <c r="J534" s="35"/>
      <c r="K534" s="35"/>
    </row>
    <row r="535" spans="1:11" x14ac:dyDescent="0.3">
      <c r="A535" s="35"/>
      <c r="B535" s="35"/>
      <c r="C535" s="35"/>
      <c r="D535" s="35"/>
      <c r="E535" s="35"/>
      <c r="F535" s="35"/>
      <c r="G535" s="50"/>
      <c r="H535" s="50"/>
      <c r="I535" s="50"/>
      <c r="J535" s="35"/>
      <c r="K535" s="35"/>
    </row>
    <row r="536" spans="1:11" x14ac:dyDescent="0.3">
      <c r="A536" s="35"/>
      <c r="B536" s="35"/>
      <c r="C536" s="35"/>
      <c r="D536" s="35"/>
      <c r="E536" s="35"/>
      <c r="F536" s="35"/>
      <c r="G536" s="50"/>
      <c r="H536" s="50"/>
      <c r="I536" s="50"/>
      <c r="J536" s="35"/>
      <c r="K536" s="35"/>
    </row>
    <row r="537" spans="1:11" x14ac:dyDescent="0.3">
      <c r="A537" s="35"/>
      <c r="B537" s="35"/>
      <c r="C537" s="35"/>
      <c r="D537" s="35"/>
      <c r="E537" s="35"/>
      <c r="F537" s="35"/>
      <c r="G537" s="50"/>
      <c r="H537" s="50"/>
      <c r="I537" s="50"/>
      <c r="J537" s="35"/>
      <c r="K537" s="35"/>
    </row>
    <row r="538" spans="1:11" x14ac:dyDescent="0.3">
      <c r="A538" s="35"/>
      <c r="B538" s="35"/>
      <c r="C538" s="35"/>
      <c r="D538" s="35"/>
      <c r="E538" s="35"/>
      <c r="F538" s="35"/>
      <c r="G538" s="50"/>
      <c r="H538" s="50"/>
      <c r="I538" s="50"/>
      <c r="J538" s="35"/>
      <c r="K538" s="35"/>
    </row>
    <row r="539" spans="1:11" x14ac:dyDescent="0.3">
      <c r="A539" s="35"/>
      <c r="B539" s="35"/>
      <c r="C539" s="35"/>
      <c r="D539" s="35"/>
      <c r="E539" s="35"/>
      <c r="F539" s="35"/>
      <c r="G539" s="50"/>
      <c r="H539" s="50"/>
      <c r="I539" s="50"/>
      <c r="J539" s="35"/>
      <c r="K539" s="35"/>
    </row>
    <row r="540" spans="1:11" x14ac:dyDescent="0.3">
      <c r="A540" s="35"/>
      <c r="B540" s="35"/>
      <c r="C540" s="35"/>
      <c r="D540" s="35"/>
      <c r="E540" s="35"/>
      <c r="F540" s="35"/>
      <c r="G540" s="50"/>
      <c r="H540" s="50"/>
      <c r="I540" s="50"/>
      <c r="J540" s="35"/>
      <c r="K540" s="35"/>
    </row>
    <row r="541" spans="1:11" x14ac:dyDescent="0.3">
      <c r="A541" s="35"/>
      <c r="B541" s="35"/>
      <c r="C541" s="35"/>
      <c r="D541" s="35"/>
      <c r="E541" s="35"/>
      <c r="F541" s="35"/>
      <c r="G541" s="50"/>
      <c r="H541" s="50"/>
      <c r="I541" s="50"/>
      <c r="J541" s="35"/>
      <c r="K541" s="35"/>
    </row>
    <row r="542" spans="1:11" x14ac:dyDescent="0.3">
      <c r="A542" s="35"/>
      <c r="B542" s="35"/>
      <c r="C542" s="35"/>
      <c r="D542" s="35"/>
      <c r="E542" s="35"/>
      <c r="F542" s="35"/>
      <c r="G542" s="50"/>
      <c r="H542" s="50"/>
      <c r="I542" s="50"/>
      <c r="J542" s="35"/>
      <c r="K542" s="35"/>
    </row>
    <row r="543" spans="1:11" x14ac:dyDescent="0.3">
      <c r="A543" s="35"/>
      <c r="B543" s="35"/>
      <c r="C543" s="35"/>
      <c r="D543" s="35"/>
      <c r="E543" s="35"/>
      <c r="F543" s="35"/>
      <c r="G543" s="50"/>
      <c r="H543" s="50"/>
      <c r="I543" s="50"/>
      <c r="J543" s="35"/>
      <c r="K543" s="35"/>
    </row>
    <row r="544" spans="1:11" x14ac:dyDescent="0.3">
      <c r="A544" s="35"/>
      <c r="B544" s="35"/>
      <c r="C544" s="35"/>
      <c r="D544" s="35"/>
      <c r="E544" s="35"/>
      <c r="F544" s="35"/>
      <c r="G544" s="50"/>
      <c r="H544" s="50"/>
      <c r="I544" s="50"/>
      <c r="J544" s="35"/>
      <c r="K544" s="35"/>
    </row>
    <row r="545" spans="1:11" x14ac:dyDescent="0.3">
      <c r="A545" s="35"/>
      <c r="B545" s="35"/>
      <c r="C545" s="35"/>
      <c r="D545" s="35"/>
      <c r="E545" s="35"/>
      <c r="F545" s="35"/>
      <c r="G545" s="50"/>
      <c r="H545" s="50"/>
      <c r="I545" s="50"/>
      <c r="J545" s="35"/>
      <c r="K545" s="35"/>
    </row>
    <row r="546" spans="1:11" x14ac:dyDescent="0.3">
      <c r="A546" s="35"/>
      <c r="B546" s="35"/>
      <c r="C546" s="35"/>
      <c r="D546" s="35"/>
      <c r="E546" s="35"/>
      <c r="F546" s="35"/>
      <c r="G546" s="50"/>
      <c r="H546" s="50"/>
      <c r="I546" s="50"/>
      <c r="J546" s="35"/>
      <c r="K546" s="35"/>
    </row>
    <row r="547" spans="1:11" x14ac:dyDescent="0.3">
      <c r="A547" s="35"/>
      <c r="B547" s="35"/>
      <c r="C547" s="35"/>
      <c r="D547" s="35"/>
      <c r="E547" s="35"/>
      <c r="F547" s="35"/>
      <c r="G547" s="50"/>
      <c r="H547" s="50"/>
      <c r="I547" s="50"/>
      <c r="J547" s="35"/>
      <c r="K547" s="35"/>
    </row>
    <row r="548" spans="1:11" x14ac:dyDescent="0.3">
      <c r="A548" s="35"/>
      <c r="B548" s="35"/>
      <c r="C548" s="35"/>
      <c r="D548" s="35"/>
      <c r="E548" s="35"/>
      <c r="F548" s="35"/>
      <c r="G548" s="50"/>
      <c r="H548" s="50"/>
      <c r="I548" s="50"/>
      <c r="J548" s="35"/>
      <c r="K548" s="35"/>
    </row>
    <row r="549" spans="1:11" x14ac:dyDescent="0.3">
      <c r="A549" s="35"/>
      <c r="B549" s="35"/>
      <c r="C549" s="35"/>
      <c r="D549" s="35"/>
      <c r="E549" s="35"/>
      <c r="F549" s="35"/>
      <c r="G549" s="50"/>
      <c r="H549" s="50"/>
      <c r="I549" s="50"/>
      <c r="J549" s="35"/>
      <c r="K549" s="35"/>
    </row>
    <row r="550" spans="1:11" x14ac:dyDescent="0.3">
      <c r="A550" s="35"/>
      <c r="B550" s="35"/>
      <c r="C550" s="35"/>
      <c r="D550" s="35"/>
      <c r="E550" s="35"/>
      <c r="F550" s="35"/>
      <c r="G550" s="50"/>
      <c r="H550" s="50"/>
      <c r="I550" s="50"/>
      <c r="J550" s="35"/>
      <c r="K550" s="35"/>
    </row>
    <row r="551" spans="1:11" x14ac:dyDescent="0.3">
      <c r="A551" s="35"/>
      <c r="B551" s="35"/>
      <c r="C551" s="35"/>
      <c r="D551" s="35"/>
      <c r="E551" s="35"/>
      <c r="F551" s="35"/>
      <c r="G551" s="50"/>
      <c r="H551" s="50"/>
      <c r="I551" s="50"/>
      <c r="J551" s="35"/>
      <c r="K551" s="35"/>
    </row>
    <row r="552" spans="1:11" x14ac:dyDescent="0.3">
      <c r="A552" s="35"/>
      <c r="B552" s="35"/>
      <c r="C552" s="35"/>
      <c r="D552" s="35"/>
      <c r="E552" s="35"/>
      <c r="F552" s="35"/>
      <c r="G552" s="50"/>
      <c r="H552" s="50"/>
      <c r="I552" s="50"/>
      <c r="J552" s="35"/>
      <c r="K552" s="35"/>
    </row>
    <row r="553" spans="1:11" x14ac:dyDescent="0.3">
      <c r="A553" s="35"/>
      <c r="B553" s="35"/>
      <c r="C553" s="35"/>
      <c r="D553" s="35"/>
      <c r="E553" s="35"/>
      <c r="F553" s="35"/>
      <c r="G553" s="50"/>
      <c r="H553" s="50"/>
      <c r="I553" s="50"/>
      <c r="J553" s="35"/>
      <c r="K553" s="35"/>
    </row>
    <row r="554" spans="1:11" x14ac:dyDescent="0.3">
      <c r="A554" s="35"/>
      <c r="B554" s="35"/>
      <c r="C554" s="35"/>
      <c r="D554" s="35"/>
      <c r="E554" s="35"/>
      <c r="F554" s="35"/>
      <c r="G554" s="50"/>
      <c r="H554" s="50"/>
      <c r="I554" s="50"/>
      <c r="J554" s="35"/>
      <c r="K554" s="35"/>
    </row>
    <row r="555" spans="1:11" x14ac:dyDescent="0.3">
      <c r="A555" s="35"/>
      <c r="B555" s="35"/>
      <c r="C555" s="35"/>
      <c r="D555" s="35"/>
      <c r="E555" s="35"/>
      <c r="F555" s="35"/>
      <c r="G555" s="50"/>
      <c r="H555" s="50"/>
      <c r="I555" s="50"/>
      <c r="J555" s="35"/>
      <c r="K555" s="35"/>
    </row>
    <row r="556" spans="1:11" x14ac:dyDescent="0.3">
      <c r="A556" s="35"/>
      <c r="B556" s="35"/>
      <c r="C556" s="35"/>
      <c r="D556" s="35"/>
      <c r="E556" s="35"/>
      <c r="F556" s="35"/>
      <c r="G556" s="50"/>
      <c r="H556" s="50"/>
      <c r="I556" s="50"/>
      <c r="J556" s="35"/>
      <c r="K556" s="35"/>
    </row>
    <row r="557" spans="1:11" x14ac:dyDescent="0.3">
      <c r="A557" s="35"/>
      <c r="B557" s="35"/>
      <c r="C557" s="35"/>
      <c r="D557" s="35"/>
      <c r="E557" s="35"/>
      <c r="F557" s="35"/>
      <c r="G557" s="50"/>
      <c r="H557" s="50"/>
      <c r="I557" s="50"/>
      <c r="J557" s="35"/>
      <c r="K557" s="35"/>
    </row>
    <row r="558" spans="1:11" x14ac:dyDescent="0.3">
      <c r="A558" s="35"/>
      <c r="B558" s="35"/>
      <c r="C558" s="35"/>
      <c r="D558" s="35"/>
      <c r="E558" s="35"/>
      <c r="F558" s="35"/>
      <c r="G558" s="50"/>
      <c r="H558" s="50"/>
      <c r="I558" s="50"/>
      <c r="J558" s="35"/>
      <c r="K558" s="35"/>
    </row>
    <row r="559" spans="1:11" x14ac:dyDescent="0.3">
      <c r="A559" s="35"/>
      <c r="B559" s="35"/>
      <c r="C559" s="35"/>
      <c r="D559" s="35"/>
      <c r="E559" s="35"/>
      <c r="F559" s="35"/>
      <c r="G559" s="50"/>
      <c r="H559" s="50"/>
      <c r="I559" s="50"/>
      <c r="J559" s="35"/>
      <c r="K559" s="35"/>
    </row>
    <row r="560" spans="1:11" x14ac:dyDescent="0.3">
      <c r="A560" s="35"/>
      <c r="B560" s="35"/>
      <c r="C560" s="35"/>
      <c r="D560" s="35"/>
      <c r="E560" s="35"/>
      <c r="F560" s="35"/>
      <c r="G560" s="50"/>
      <c r="H560" s="50"/>
      <c r="I560" s="50"/>
      <c r="J560" s="35"/>
      <c r="K560" s="35"/>
    </row>
    <row r="561" spans="1:11" x14ac:dyDescent="0.3">
      <c r="A561" s="35"/>
      <c r="B561" s="35"/>
      <c r="C561" s="35"/>
      <c r="D561" s="35"/>
      <c r="E561" s="35"/>
      <c r="F561" s="35"/>
      <c r="G561" s="50"/>
      <c r="H561" s="50"/>
      <c r="I561" s="50"/>
      <c r="J561" s="35"/>
      <c r="K561" s="35"/>
    </row>
    <row r="562" spans="1:11" x14ac:dyDescent="0.3">
      <c r="A562" s="35"/>
      <c r="B562" s="35"/>
      <c r="C562" s="35"/>
      <c r="D562" s="35"/>
      <c r="E562" s="35"/>
      <c r="F562" s="35"/>
      <c r="G562" s="50"/>
      <c r="H562" s="50"/>
      <c r="I562" s="50"/>
      <c r="J562" s="35"/>
      <c r="K562" s="35"/>
    </row>
    <row r="563" spans="1:11" x14ac:dyDescent="0.3">
      <c r="A563" s="35"/>
      <c r="B563" s="35"/>
      <c r="C563" s="35"/>
      <c r="D563" s="35"/>
      <c r="E563" s="35"/>
      <c r="F563" s="35"/>
      <c r="G563" s="50"/>
      <c r="H563" s="50"/>
      <c r="I563" s="50"/>
      <c r="J563" s="35"/>
      <c r="K563" s="35"/>
    </row>
    <row r="564" spans="1:11" x14ac:dyDescent="0.3">
      <c r="A564" s="35"/>
      <c r="B564" s="35"/>
      <c r="C564" s="35"/>
      <c r="D564" s="35"/>
      <c r="E564" s="35"/>
      <c r="F564" s="35"/>
      <c r="G564" s="50"/>
      <c r="H564" s="50"/>
      <c r="I564" s="50"/>
      <c r="J564" s="35"/>
      <c r="K564" s="35"/>
    </row>
    <row r="565" spans="1:11" x14ac:dyDescent="0.3">
      <c r="A565" s="35"/>
      <c r="B565" s="35"/>
      <c r="C565" s="35"/>
      <c r="D565" s="35"/>
      <c r="E565" s="35"/>
      <c r="F565" s="35"/>
      <c r="G565" s="50"/>
      <c r="H565" s="50"/>
      <c r="I565" s="50"/>
      <c r="J565" s="35"/>
      <c r="K565" s="35"/>
    </row>
    <row r="566" spans="1:11" x14ac:dyDescent="0.3">
      <c r="A566" s="35"/>
      <c r="B566" s="35"/>
      <c r="C566" s="35"/>
      <c r="D566" s="35"/>
      <c r="E566" s="35"/>
      <c r="F566" s="35"/>
      <c r="G566" s="50"/>
      <c r="H566" s="50"/>
      <c r="I566" s="50"/>
      <c r="J566" s="35"/>
      <c r="K566" s="35"/>
    </row>
    <row r="567" spans="1:11" x14ac:dyDescent="0.3">
      <c r="A567" s="35"/>
      <c r="B567" s="35"/>
      <c r="C567" s="35"/>
      <c r="D567" s="35"/>
      <c r="E567" s="35"/>
      <c r="F567" s="35"/>
      <c r="G567" s="50"/>
      <c r="H567" s="50"/>
      <c r="I567" s="50"/>
      <c r="J567" s="35"/>
      <c r="K567" s="35"/>
    </row>
    <row r="568" spans="1:11" x14ac:dyDescent="0.3">
      <c r="A568" s="35"/>
      <c r="B568" s="35"/>
      <c r="C568" s="35"/>
      <c r="D568" s="35"/>
      <c r="E568" s="35"/>
      <c r="F568" s="35"/>
      <c r="G568" s="50"/>
      <c r="H568" s="50"/>
      <c r="I568" s="50"/>
      <c r="J568" s="35"/>
      <c r="K568" s="35"/>
    </row>
    <row r="569" spans="1:11" x14ac:dyDescent="0.3">
      <c r="A569" s="35"/>
      <c r="B569" s="35"/>
      <c r="C569" s="35"/>
      <c r="D569" s="35"/>
      <c r="E569" s="35"/>
      <c r="F569" s="35"/>
      <c r="G569" s="50"/>
      <c r="H569" s="50"/>
      <c r="I569" s="50"/>
      <c r="J569" s="35"/>
      <c r="K569" s="35"/>
    </row>
    <row r="570" spans="1:11" x14ac:dyDescent="0.3">
      <c r="A570" s="35"/>
      <c r="B570" s="35"/>
      <c r="C570" s="35"/>
      <c r="D570" s="35"/>
      <c r="E570" s="35"/>
      <c r="F570" s="35"/>
      <c r="G570" s="50"/>
      <c r="H570" s="50"/>
      <c r="I570" s="50"/>
      <c r="J570" s="35"/>
      <c r="K570" s="35"/>
    </row>
    <row r="571" spans="1:11" x14ac:dyDescent="0.3">
      <c r="A571" s="35"/>
      <c r="B571" s="35"/>
      <c r="C571" s="35"/>
      <c r="D571" s="35"/>
      <c r="E571" s="35"/>
      <c r="F571" s="35"/>
      <c r="G571" s="50"/>
      <c r="H571" s="50"/>
      <c r="I571" s="50"/>
      <c r="J571" s="35"/>
      <c r="K571" s="35"/>
    </row>
    <row r="572" spans="1:11" x14ac:dyDescent="0.3">
      <c r="A572" s="35"/>
      <c r="B572" s="35"/>
      <c r="C572" s="35"/>
      <c r="D572" s="35"/>
      <c r="E572" s="35"/>
      <c r="F572" s="35"/>
      <c r="G572" s="50"/>
      <c r="H572" s="50"/>
      <c r="I572" s="50"/>
      <c r="J572" s="35"/>
      <c r="K572" s="35"/>
    </row>
    <row r="573" spans="1:11" x14ac:dyDescent="0.3">
      <c r="A573" s="35"/>
      <c r="B573" s="35"/>
      <c r="C573" s="35"/>
      <c r="D573" s="35"/>
      <c r="E573" s="35"/>
      <c r="F573" s="35"/>
      <c r="G573" s="50"/>
      <c r="H573" s="50"/>
      <c r="I573" s="50"/>
      <c r="J573" s="35"/>
      <c r="K573" s="35"/>
    </row>
    <row r="574" spans="1:11" x14ac:dyDescent="0.3">
      <c r="A574" s="35"/>
      <c r="B574" s="35"/>
      <c r="C574" s="35"/>
      <c r="D574" s="35"/>
      <c r="E574" s="35"/>
      <c r="F574" s="35"/>
      <c r="G574" s="50"/>
      <c r="H574" s="50"/>
      <c r="I574" s="50"/>
      <c r="J574" s="35"/>
      <c r="K574" s="35"/>
    </row>
    <row r="575" spans="1:11" x14ac:dyDescent="0.3">
      <c r="A575" s="35"/>
      <c r="B575" s="35"/>
      <c r="C575" s="35"/>
      <c r="D575" s="35"/>
      <c r="E575" s="35"/>
      <c r="F575" s="35"/>
      <c r="G575" s="50"/>
      <c r="H575" s="50"/>
      <c r="I575" s="50"/>
      <c r="J575" s="35"/>
      <c r="K575" s="35"/>
    </row>
    <row r="576" spans="1:11" x14ac:dyDescent="0.3">
      <c r="A576" s="35"/>
      <c r="B576" s="35"/>
      <c r="C576" s="35"/>
      <c r="D576" s="35"/>
      <c r="E576" s="35"/>
      <c r="F576" s="35"/>
      <c r="G576" s="50"/>
      <c r="H576" s="50"/>
      <c r="I576" s="50"/>
      <c r="J576" s="35"/>
      <c r="K576" s="35"/>
    </row>
    <row r="577" spans="1:11" x14ac:dyDescent="0.3">
      <c r="A577" s="35"/>
      <c r="B577" s="35"/>
      <c r="C577" s="35"/>
      <c r="D577" s="35"/>
      <c r="E577" s="35"/>
      <c r="F577" s="35"/>
      <c r="G577" s="50"/>
      <c r="H577" s="50"/>
      <c r="I577" s="50"/>
      <c r="J577" s="35"/>
      <c r="K577" s="35"/>
    </row>
    <row r="578" spans="1:11" x14ac:dyDescent="0.3">
      <c r="A578" s="35"/>
      <c r="B578" s="35"/>
      <c r="C578" s="35"/>
      <c r="D578" s="35"/>
      <c r="E578" s="35"/>
      <c r="F578" s="35"/>
      <c r="G578" s="50"/>
      <c r="H578" s="50"/>
      <c r="I578" s="50"/>
      <c r="J578" s="35"/>
      <c r="K578" s="35"/>
    </row>
    <row r="579" spans="1:11" x14ac:dyDescent="0.3">
      <c r="A579" s="35"/>
      <c r="B579" s="35"/>
      <c r="C579" s="35"/>
      <c r="D579" s="35"/>
      <c r="E579" s="35"/>
      <c r="F579" s="35"/>
      <c r="G579" s="50"/>
      <c r="H579" s="50"/>
      <c r="I579" s="50"/>
      <c r="J579" s="35"/>
      <c r="K579" s="35"/>
    </row>
    <row r="580" spans="1:11" x14ac:dyDescent="0.3">
      <c r="A580" s="35"/>
      <c r="B580" s="35"/>
      <c r="C580" s="35"/>
      <c r="D580" s="35"/>
      <c r="E580" s="35"/>
      <c r="F580" s="35"/>
      <c r="G580" s="50"/>
      <c r="H580" s="50"/>
      <c r="I580" s="50"/>
      <c r="J580" s="35"/>
      <c r="K580" s="35"/>
    </row>
    <row r="581" spans="1:11" x14ac:dyDescent="0.3">
      <c r="A581" s="35"/>
      <c r="B581" s="35"/>
      <c r="C581" s="35"/>
      <c r="D581" s="35"/>
      <c r="E581" s="35"/>
      <c r="F581" s="35"/>
      <c r="G581" s="50"/>
      <c r="H581" s="50"/>
      <c r="I581" s="50"/>
      <c r="J581" s="35"/>
      <c r="K581" s="35"/>
    </row>
    <row r="582" spans="1:11" x14ac:dyDescent="0.3">
      <c r="A582" s="35"/>
      <c r="B582" s="35"/>
      <c r="C582" s="35"/>
      <c r="D582" s="35"/>
      <c r="E582" s="35"/>
      <c r="F582" s="35"/>
      <c r="G582" s="50"/>
      <c r="H582" s="50"/>
      <c r="I582" s="50"/>
      <c r="J582" s="35"/>
      <c r="K582" s="35"/>
    </row>
    <row r="583" spans="1:11" x14ac:dyDescent="0.3">
      <c r="A583" s="35"/>
      <c r="B583" s="35"/>
      <c r="C583" s="35"/>
      <c r="D583" s="35"/>
      <c r="E583" s="35"/>
      <c r="F583" s="35"/>
      <c r="G583" s="50"/>
      <c r="H583" s="50"/>
      <c r="I583" s="50"/>
      <c r="J583" s="35"/>
      <c r="K583" s="35"/>
    </row>
    <row r="584" spans="1:11" x14ac:dyDescent="0.3">
      <c r="A584" s="35"/>
      <c r="B584" s="35"/>
      <c r="C584" s="35"/>
      <c r="D584" s="35"/>
      <c r="E584" s="35"/>
      <c r="F584" s="35"/>
      <c r="G584" s="50"/>
      <c r="H584" s="50"/>
      <c r="I584" s="50"/>
      <c r="J584" s="35"/>
      <c r="K584" s="35"/>
    </row>
    <row r="585" spans="1:11" x14ac:dyDescent="0.3">
      <c r="A585" s="35"/>
      <c r="B585" s="35"/>
      <c r="C585" s="35"/>
      <c r="D585" s="35"/>
      <c r="E585" s="35"/>
      <c r="F585" s="35"/>
      <c r="G585" s="50"/>
      <c r="H585" s="50"/>
      <c r="I585" s="50"/>
      <c r="J585" s="35"/>
      <c r="K585" s="35"/>
    </row>
    <row r="586" spans="1:11" x14ac:dyDescent="0.3">
      <c r="A586" s="35"/>
      <c r="B586" s="35"/>
      <c r="C586" s="35"/>
      <c r="D586" s="35"/>
      <c r="E586" s="35"/>
      <c r="F586" s="35"/>
      <c r="G586" s="50"/>
      <c r="H586" s="50"/>
      <c r="I586" s="50"/>
      <c r="J586" s="35"/>
      <c r="K586" s="35"/>
    </row>
    <row r="587" spans="1:11" x14ac:dyDescent="0.3">
      <c r="A587" s="35"/>
      <c r="B587" s="35"/>
      <c r="C587" s="35"/>
      <c r="D587" s="35"/>
      <c r="E587" s="35"/>
      <c r="F587" s="35"/>
      <c r="G587" s="50"/>
      <c r="H587" s="50"/>
      <c r="I587" s="50"/>
      <c r="J587" s="35"/>
      <c r="K587" s="35"/>
    </row>
    <row r="588" spans="1:11" x14ac:dyDescent="0.3">
      <c r="A588" s="35"/>
      <c r="B588" s="35"/>
      <c r="C588" s="35"/>
      <c r="D588" s="35"/>
      <c r="E588" s="35"/>
      <c r="F588" s="35"/>
      <c r="G588" s="50"/>
      <c r="H588" s="50"/>
      <c r="I588" s="50"/>
      <c r="J588" s="35"/>
      <c r="K588" s="35"/>
    </row>
    <row r="589" spans="1:11" x14ac:dyDescent="0.3">
      <c r="A589" s="35"/>
      <c r="B589" s="35"/>
      <c r="C589" s="35"/>
      <c r="D589" s="35"/>
      <c r="E589" s="35"/>
      <c r="F589" s="35"/>
      <c r="G589" s="50"/>
      <c r="H589" s="50"/>
      <c r="I589" s="50"/>
      <c r="J589" s="35"/>
      <c r="K589" s="35"/>
    </row>
    <row r="590" spans="1:11" x14ac:dyDescent="0.3">
      <c r="A590" s="35"/>
      <c r="B590" s="35"/>
      <c r="C590" s="35"/>
      <c r="D590" s="35"/>
      <c r="E590" s="35"/>
      <c r="F590" s="35"/>
      <c r="G590" s="50"/>
      <c r="H590" s="50"/>
      <c r="I590" s="50"/>
      <c r="J590" s="35"/>
      <c r="K590" s="35"/>
    </row>
    <row r="591" spans="1:11" x14ac:dyDescent="0.3">
      <c r="A591" s="35"/>
      <c r="B591" s="35"/>
      <c r="C591" s="35"/>
      <c r="D591" s="35"/>
      <c r="E591" s="35"/>
      <c r="F591" s="35"/>
      <c r="G591" s="50"/>
      <c r="H591" s="50"/>
      <c r="I591" s="50"/>
      <c r="J591" s="35"/>
      <c r="K591" s="35"/>
    </row>
    <row r="592" spans="1:11" x14ac:dyDescent="0.3">
      <c r="A592" s="35"/>
      <c r="B592" s="35"/>
      <c r="C592" s="35"/>
      <c r="D592" s="35"/>
      <c r="E592" s="35"/>
      <c r="F592" s="35"/>
      <c r="G592" s="50"/>
      <c r="H592" s="50"/>
      <c r="I592" s="50"/>
      <c r="J592" s="35"/>
      <c r="K592" s="35"/>
    </row>
    <row r="593" spans="1:11" x14ac:dyDescent="0.3">
      <c r="A593" s="35"/>
      <c r="B593" s="35"/>
      <c r="C593" s="35"/>
      <c r="D593" s="35"/>
      <c r="E593" s="35"/>
      <c r="F593" s="35"/>
      <c r="G593" s="50"/>
      <c r="H593" s="50"/>
      <c r="I593" s="50"/>
      <c r="J593" s="35"/>
      <c r="K593" s="35"/>
    </row>
    <row r="594" spans="1:11" x14ac:dyDescent="0.3">
      <c r="A594" s="35"/>
      <c r="B594" s="35"/>
      <c r="C594" s="35"/>
      <c r="D594" s="35"/>
      <c r="E594" s="35"/>
      <c r="F594" s="35"/>
      <c r="G594" s="50"/>
      <c r="H594" s="50"/>
      <c r="I594" s="50"/>
      <c r="J594" s="35"/>
      <c r="K594" s="35"/>
    </row>
    <row r="595" spans="1:11" x14ac:dyDescent="0.3">
      <c r="A595" s="35"/>
      <c r="B595" s="35"/>
      <c r="C595" s="35"/>
      <c r="D595" s="35"/>
      <c r="E595" s="35"/>
      <c r="F595" s="35"/>
      <c r="G595" s="50"/>
      <c r="H595" s="50"/>
      <c r="I595" s="50"/>
      <c r="J595" s="35"/>
      <c r="K595" s="35"/>
    </row>
    <row r="596" spans="1:11" x14ac:dyDescent="0.3">
      <c r="A596" s="35"/>
      <c r="B596" s="35"/>
      <c r="C596" s="35"/>
      <c r="D596" s="35"/>
      <c r="E596" s="35"/>
      <c r="F596" s="35"/>
      <c r="G596" s="50"/>
      <c r="H596" s="50"/>
      <c r="I596" s="50"/>
      <c r="J596" s="35"/>
      <c r="K596" s="35"/>
    </row>
    <row r="597" spans="1:11" x14ac:dyDescent="0.3">
      <c r="A597" s="35"/>
      <c r="B597" s="35"/>
      <c r="C597" s="35"/>
      <c r="D597" s="35"/>
      <c r="E597" s="35"/>
      <c r="F597" s="35"/>
      <c r="G597" s="50"/>
      <c r="H597" s="50"/>
      <c r="I597" s="50"/>
      <c r="J597" s="35"/>
      <c r="K597" s="35"/>
    </row>
    <row r="598" spans="1:11" x14ac:dyDescent="0.3">
      <c r="A598" s="35"/>
      <c r="B598" s="35"/>
      <c r="C598" s="35"/>
      <c r="D598" s="35"/>
      <c r="E598" s="35"/>
      <c r="F598" s="35"/>
      <c r="G598" s="50"/>
      <c r="H598" s="50"/>
      <c r="I598" s="50"/>
      <c r="J598" s="35"/>
      <c r="K598" s="35"/>
    </row>
    <row r="599" spans="1:11" x14ac:dyDescent="0.3">
      <c r="A599" s="35"/>
      <c r="B599" s="35"/>
      <c r="C599" s="35"/>
      <c r="D599" s="35"/>
      <c r="E599" s="35"/>
      <c r="F599" s="35"/>
      <c r="G599" s="50"/>
      <c r="H599" s="50"/>
      <c r="I599" s="50"/>
      <c r="J599" s="35"/>
      <c r="K599" s="35"/>
    </row>
    <row r="600" spans="1:11" x14ac:dyDescent="0.3">
      <c r="A600" s="35"/>
      <c r="B600" s="35"/>
      <c r="C600" s="35"/>
      <c r="D600" s="35"/>
      <c r="E600" s="35"/>
      <c r="F600" s="35"/>
      <c r="G600" s="50"/>
      <c r="H600" s="50"/>
      <c r="I600" s="50"/>
      <c r="J600" s="35"/>
      <c r="K600" s="35"/>
    </row>
    <row r="601" spans="1:11" x14ac:dyDescent="0.3">
      <c r="A601" s="35"/>
      <c r="B601" s="35"/>
      <c r="C601" s="35"/>
      <c r="D601" s="35"/>
      <c r="E601" s="35"/>
      <c r="F601" s="35"/>
      <c r="G601" s="50"/>
      <c r="H601" s="50"/>
      <c r="I601" s="50"/>
      <c r="J601" s="35"/>
      <c r="K601" s="35"/>
    </row>
    <row r="602" spans="1:11" x14ac:dyDescent="0.3">
      <c r="A602" s="35"/>
      <c r="B602" s="35"/>
      <c r="C602" s="35"/>
      <c r="D602" s="35"/>
      <c r="E602" s="35"/>
      <c r="F602" s="35"/>
      <c r="G602" s="50"/>
      <c r="H602" s="50"/>
      <c r="I602" s="50"/>
      <c r="J602" s="35"/>
      <c r="K602" s="35"/>
    </row>
    <row r="603" spans="1:11" x14ac:dyDescent="0.3">
      <c r="A603" s="35"/>
      <c r="B603" s="35"/>
      <c r="C603" s="35"/>
      <c r="D603" s="35"/>
      <c r="E603" s="35"/>
      <c r="F603" s="35"/>
      <c r="G603" s="50"/>
      <c r="H603" s="50"/>
      <c r="I603" s="50"/>
      <c r="J603" s="35"/>
      <c r="K603" s="35"/>
    </row>
    <row r="604" spans="1:11" x14ac:dyDescent="0.3">
      <c r="A604" s="35"/>
      <c r="B604" s="35"/>
      <c r="C604" s="35"/>
      <c r="D604" s="35"/>
      <c r="E604" s="35"/>
      <c r="F604" s="35"/>
      <c r="G604" s="50"/>
      <c r="H604" s="50"/>
      <c r="I604" s="50"/>
      <c r="J604" s="35"/>
      <c r="K604" s="35"/>
    </row>
    <row r="605" spans="1:11" x14ac:dyDescent="0.3">
      <c r="A605" s="35"/>
      <c r="B605" s="35"/>
      <c r="C605" s="35"/>
      <c r="D605" s="35"/>
      <c r="E605" s="35"/>
      <c r="F605" s="35"/>
      <c r="G605" s="50"/>
      <c r="H605" s="50"/>
      <c r="I605" s="50"/>
      <c r="J605" s="35"/>
      <c r="K605" s="35"/>
    </row>
    <row r="606" spans="1:11" x14ac:dyDescent="0.3">
      <c r="A606" s="35"/>
      <c r="B606" s="35"/>
      <c r="C606" s="35"/>
      <c r="D606" s="35"/>
      <c r="E606" s="35"/>
      <c r="F606" s="35"/>
      <c r="G606" s="50"/>
      <c r="H606" s="50"/>
      <c r="I606" s="50"/>
      <c r="J606" s="35"/>
      <c r="K606" s="35"/>
    </row>
    <row r="607" spans="1:11" x14ac:dyDescent="0.3">
      <c r="A607" s="35"/>
      <c r="B607" s="35"/>
      <c r="C607" s="35"/>
      <c r="D607" s="35"/>
      <c r="E607" s="35"/>
      <c r="F607" s="35"/>
      <c r="G607" s="50"/>
      <c r="H607" s="50"/>
      <c r="I607" s="50"/>
      <c r="J607" s="35"/>
      <c r="K607" s="35"/>
    </row>
    <row r="608" spans="1:11" x14ac:dyDescent="0.3">
      <c r="A608" s="35"/>
      <c r="B608" s="35"/>
      <c r="C608" s="35"/>
      <c r="D608" s="35"/>
      <c r="E608" s="35"/>
      <c r="F608" s="35"/>
      <c r="G608" s="50"/>
      <c r="H608" s="50"/>
      <c r="I608" s="50"/>
      <c r="J608" s="35"/>
      <c r="K608" s="35"/>
    </row>
    <row r="609" spans="1:11" x14ac:dyDescent="0.3">
      <c r="A609" s="35"/>
      <c r="B609" s="35"/>
      <c r="C609" s="35"/>
      <c r="D609" s="35"/>
      <c r="E609" s="35"/>
      <c r="F609" s="35"/>
      <c r="G609" s="50"/>
      <c r="H609" s="50"/>
      <c r="I609" s="50"/>
      <c r="J609" s="35"/>
      <c r="K609" s="35"/>
    </row>
    <row r="610" spans="1:11" x14ac:dyDescent="0.3">
      <c r="A610" s="35"/>
      <c r="B610" s="35"/>
      <c r="C610" s="35"/>
      <c r="D610" s="35"/>
      <c r="E610" s="35"/>
      <c r="F610" s="35"/>
      <c r="G610" s="50"/>
      <c r="H610" s="50"/>
      <c r="I610" s="50"/>
      <c r="J610" s="35"/>
      <c r="K610" s="35"/>
    </row>
    <row r="611" spans="1:11" x14ac:dyDescent="0.3">
      <c r="A611" s="35"/>
      <c r="B611" s="35"/>
      <c r="C611" s="35"/>
      <c r="D611" s="35"/>
      <c r="E611" s="35"/>
      <c r="F611" s="35"/>
      <c r="G611" s="50"/>
      <c r="H611" s="50"/>
      <c r="I611" s="50"/>
      <c r="J611" s="35"/>
      <c r="K611" s="35"/>
    </row>
    <row r="612" spans="1:11" x14ac:dyDescent="0.3">
      <c r="A612" s="35"/>
      <c r="B612" s="35"/>
      <c r="C612" s="35"/>
      <c r="D612" s="35"/>
      <c r="E612" s="35"/>
      <c r="F612" s="35"/>
      <c r="G612" s="50"/>
      <c r="H612" s="50"/>
      <c r="I612" s="50"/>
      <c r="J612" s="35"/>
      <c r="K612" s="35"/>
    </row>
    <row r="613" spans="1:11" x14ac:dyDescent="0.3">
      <c r="A613" s="35"/>
      <c r="B613" s="35"/>
      <c r="C613" s="35"/>
      <c r="D613" s="35"/>
      <c r="E613" s="35"/>
      <c r="F613" s="35"/>
      <c r="G613" s="50"/>
      <c r="H613" s="50"/>
      <c r="I613" s="50"/>
      <c r="J613" s="35"/>
      <c r="K613" s="35"/>
    </row>
    <row r="614" spans="1:11" x14ac:dyDescent="0.3">
      <c r="A614" s="35"/>
      <c r="B614" s="35"/>
      <c r="C614" s="35"/>
      <c r="D614" s="35"/>
      <c r="E614" s="35"/>
      <c r="F614" s="35"/>
      <c r="G614" s="50"/>
      <c r="H614" s="50"/>
      <c r="I614" s="50"/>
      <c r="J614" s="35"/>
      <c r="K614" s="35"/>
    </row>
    <row r="615" spans="1:11" x14ac:dyDescent="0.3">
      <c r="A615" s="35"/>
      <c r="B615" s="35"/>
      <c r="C615" s="35"/>
      <c r="D615" s="35"/>
      <c r="E615" s="35"/>
      <c r="F615" s="35"/>
      <c r="G615" s="50"/>
      <c r="H615" s="50"/>
      <c r="I615" s="50"/>
      <c r="J615" s="35"/>
      <c r="K615" s="35"/>
    </row>
    <row r="616" spans="1:11" x14ac:dyDescent="0.3">
      <c r="A616" s="35"/>
      <c r="B616" s="35"/>
      <c r="C616" s="35"/>
      <c r="D616" s="35"/>
      <c r="E616" s="35"/>
      <c r="F616" s="35"/>
      <c r="G616" s="50"/>
      <c r="H616" s="50"/>
      <c r="I616" s="50"/>
      <c r="J616" s="35"/>
      <c r="K616" s="35"/>
    </row>
    <row r="617" spans="1:11" x14ac:dyDescent="0.3">
      <c r="A617" s="35"/>
      <c r="B617" s="35"/>
      <c r="C617" s="35"/>
      <c r="D617" s="35"/>
      <c r="E617" s="35"/>
      <c r="F617" s="35"/>
      <c r="G617" s="50"/>
      <c r="H617" s="50"/>
      <c r="I617" s="50"/>
      <c r="J617" s="35"/>
      <c r="K617" s="35"/>
    </row>
    <row r="618" spans="1:11" x14ac:dyDescent="0.3">
      <c r="A618" s="35"/>
      <c r="B618" s="35"/>
      <c r="C618" s="35"/>
      <c r="D618" s="35"/>
      <c r="E618" s="35"/>
      <c r="F618" s="35"/>
      <c r="G618" s="50"/>
      <c r="H618" s="50"/>
      <c r="I618" s="50"/>
      <c r="J618" s="35"/>
      <c r="K618" s="35"/>
    </row>
    <row r="619" spans="1:11" x14ac:dyDescent="0.3">
      <c r="A619" s="35"/>
      <c r="B619" s="35"/>
      <c r="C619" s="35"/>
      <c r="D619" s="35"/>
      <c r="E619" s="35"/>
      <c r="F619" s="35"/>
      <c r="G619" s="50"/>
      <c r="H619" s="50"/>
      <c r="I619" s="50"/>
      <c r="J619" s="35"/>
      <c r="K619" s="35"/>
    </row>
    <row r="620" spans="1:11" x14ac:dyDescent="0.3">
      <c r="A620" s="35"/>
      <c r="B620" s="35"/>
      <c r="C620" s="35"/>
      <c r="D620" s="35"/>
      <c r="E620" s="35"/>
      <c r="F620" s="35"/>
      <c r="G620" s="50"/>
      <c r="H620" s="50"/>
      <c r="I620" s="50"/>
      <c r="J620" s="35"/>
      <c r="K620" s="35"/>
    </row>
    <row r="621" spans="1:11" x14ac:dyDescent="0.3">
      <c r="A621" s="35"/>
      <c r="B621" s="35"/>
      <c r="C621" s="35"/>
      <c r="D621" s="35"/>
      <c r="E621" s="35"/>
      <c r="F621" s="35"/>
      <c r="G621" s="50"/>
      <c r="H621" s="50"/>
      <c r="I621" s="50"/>
      <c r="J621" s="35"/>
      <c r="K621" s="35"/>
    </row>
    <row r="622" spans="1:11" x14ac:dyDescent="0.3">
      <c r="A622" s="35"/>
      <c r="B622" s="35"/>
      <c r="C622" s="35"/>
      <c r="D622" s="35"/>
      <c r="E622" s="35"/>
      <c r="F622" s="35"/>
      <c r="G622" s="50"/>
      <c r="H622" s="50"/>
      <c r="I622" s="50"/>
      <c r="J622" s="35"/>
      <c r="K622" s="35"/>
    </row>
    <row r="623" spans="1:11" x14ac:dyDescent="0.3">
      <c r="A623" s="35"/>
      <c r="B623" s="35"/>
      <c r="C623" s="35"/>
      <c r="D623" s="35"/>
      <c r="E623" s="35"/>
      <c r="F623" s="35"/>
      <c r="G623" s="50"/>
      <c r="H623" s="50"/>
      <c r="I623" s="50"/>
      <c r="J623" s="35"/>
      <c r="K623" s="35"/>
    </row>
    <row r="624" spans="1:11" x14ac:dyDescent="0.3">
      <c r="A624" s="35"/>
      <c r="B624" s="35"/>
      <c r="C624" s="35"/>
      <c r="D624" s="35"/>
      <c r="E624" s="35"/>
      <c r="F624" s="35"/>
      <c r="G624" s="50"/>
      <c r="H624" s="50"/>
      <c r="I624" s="50"/>
      <c r="J624" s="35"/>
      <c r="K624" s="35"/>
    </row>
    <row r="625" spans="1:11" x14ac:dyDescent="0.3">
      <c r="A625" s="35"/>
      <c r="B625" s="35"/>
      <c r="C625" s="35"/>
      <c r="D625" s="35"/>
      <c r="E625" s="35"/>
      <c r="F625" s="35"/>
      <c r="G625" s="50"/>
      <c r="H625" s="50"/>
      <c r="I625" s="50"/>
      <c r="J625" s="35"/>
      <c r="K625" s="35"/>
    </row>
    <row r="626" spans="1:11" x14ac:dyDescent="0.3">
      <c r="A626" s="35"/>
      <c r="B626" s="35"/>
      <c r="C626" s="35"/>
      <c r="D626" s="35"/>
      <c r="E626" s="35"/>
      <c r="F626" s="35"/>
      <c r="G626" s="50"/>
      <c r="H626" s="50"/>
      <c r="I626" s="50"/>
      <c r="J626" s="35"/>
      <c r="K626" s="35"/>
    </row>
    <row r="627" spans="1:11" x14ac:dyDescent="0.3">
      <c r="A627" s="35"/>
      <c r="B627" s="35"/>
      <c r="C627" s="35"/>
      <c r="D627" s="35"/>
      <c r="E627" s="35"/>
      <c r="F627" s="35"/>
      <c r="G627" s="50"/>
      <c r="H627" s="50"/>
      <c r="I627" s="50"/>
      <c r="J627" s="35"/>
      <c r="K627" s="35"/>
    </row>
    <row r="628" spans="1:11" x14ac:dyDescent="0.3">
      <c r="A628" s="35"/>
      <c r="B628" s="35"/>
      <c r="C628" s="35"/>
      <c r="D628" s="35"/>
      <c r="E628" s="35"/>
      <c r="F628" s="35"/>
      <c r="G628" s="50"/>
      <c r="H628" s="50"/>
      <c r="I628" s="50"/>
      <c r="J628" s="35"/>
      <c r="K628" s="35"/>
    </row>
    <row r="629" spans="1:11" x14ac:dyDescent="0.3">
      <c r="A629" s="35"/>
      <c r="B629" s="35"/>
      <c r="C629" s="35"/>
      <c r="D629" s="35"/>
      <c r="E629" s="35"/>
      <c r="F629" s="35"/>
      <c r="G629" s="50"/>
      <c r="H629" s="50"/>
      <c r="I629" s="50"/>
      <c r="J629" s="35"/>
      <c r="K629" s="35"/>
    </row>
    <row r="630" spans="1:11" x14ac:dyDescent="0.3">
      <c r="A630" s="35"/>
      <c r="B630" s="35"/>
      <c r="C630" s="35"/>
      <c r="D630" s="35"/>
      <c r="E630" s="35"/>
      <c r="F630" s="35"/>
      <c r="G630" s="50"/>
      <c r="H630" s="50"/>
      <c r="I630" s="50"/>
      <c r="J630" s="35"/>
      <c r="K630" s="35"/>
    </row>
    <row r="631" spans="1:11" x14ac:dyDescent="0.3">
      <c r="A631" s="35"/>
      <c r="B631" s="35"/>
      <c r="C631" s="35"/>
      <c r="D631" s="35"/>
      <c r="E631" s="35"/>
      <c r="F631" s="35"/>
      <c r="G631" s="50"/>
      <c r="H631" s="50"/>
      <c r="I631" s="50"/>
      <c r="J631" s="35"/>
      <c r="K631" s="35"/>
    </row>
    <row r="632" spans="1:11" x14ac:dyDescent="0.3">
      <c r="A632" s="35"/>
      <c r="B632" s="35"/>
      <c r="C632" s="35"/>
      <c r="D632" s="35"/>
      <c r="E632" s="35"/>
      <c r="F632" s="35"/>
      <c r="G632" s="50"/>
      <c r="H632" s="50"/>
      <c r="I632" s="50"/>
      <c r="J632" s="35"/>
      <c r="K632" s="35"/>
    </row>
    <row r="633" spans="1:11" x14ac:dyDescent="0.3">
      <c r="A633" s="35"/>
      <c r="B633" s="35"/>
      <c r="C633" s="35"/>
      <c r="D633" s="35"/>
      <c r="E633" s="35"/>
      <c r="F633" s="35"/>
      <c r="G633" s="50"/>
      <c r="H633" s="50"/>
      <c r="I633" s="50"/>
      <c r="J633" s="35"/>
      <c r="K633" s="35"/>
    </row>
    <row r="634" spans="1:11" x14ac:dyDescent="0.3">
      <c r="A634" s="35"/>
      <c r="B634" s="35"/>
      <c r="C634" s="35"/>
      <c r="D634" s="35"/>
      <c r="E634" s="35"/>
      <c r="F634" s="35"/>
      <c r="G634" s="50"/>
      <c r="H634" s="50"/>
      <c r="I634" s="50"/>
      <c r="J634" s="35"/>
      <c r="K634" s="35"/>
    </row>
    <row r="635" spans="1:11" x14ac:dyDescent="0.3">
      <c r="A635" s="35"/>
      <c r="B635" s="35"/>
      <c r="C635" s="35"/>
      <c r="D635" s="35"/>
      <c r="E635" s="35"/>
      <c r="F635" s="35"/>
      <c r="G635" s="50"/>
      <c r="H635" s="50"/>
      <c r="I635" s="50"/>
      <c r="J635" s="35"/>
      <c r="K635" s="35"/>
    </row>
    <row r="636" spans="1:11" x14ac:dyDescent="0.3">
      <c r="A636" s="35"/>
      <c r="B636" s="35"/>
      <c r="C636" s="35"/>
      <c r="D636" s="35"/>
      <c r="E636" s="35"/>
      <c r="F636" s="35"/>
      <c r="G636" s="50"/>
      <c r="H636" s="50"/>
      <c r="I636" s="50"/>
      <c r="J636" s="35"/>
      <c r="K636" s="35"/>
    </row>
    <row r="637" spans="1:11" x14ac:dyDescent="0.3">
      <c r="A637" s="35"/>
      <c r="B637" s="35"/>
      <c r="C637" s="35"/>
      <c r="D637" s="35"/>
      <c r="E637" s="35"/>
      <c r="F637" s="35"/>
      <c r="G637" s="50"/>
      <c r="H637" s="50"/>
      <c r="I637" s="50"/>
      <c r="J637" s="35"/>
      <c r="K637" s="35"/>
    </row>
    <row r="638" spans="1:11" x14ac:dyDescent="0.3">
      <c r="A638" s="35"/>
      <c r="B638" s="35"/>
      <c r="C638" s="35"/>
      <c r="D638" s="35"/>
      <c r="E638" s="35"/>
      <c r="F638" s="35"/>
      <c r="G638" s="50"/>
      <c r="H638" s="50"/>
      <c r="I638" s="50"/>
      <c r="J638" s="35"/>
      <c r="K638" s="35"/>
    </row>
    <row r="639" spans="1:11" x14ac:dyDescent="0.3">
      <c r="A639" s="35"/>
      <c r="B639" s="35"/>
      <c r="C639" s="35"/>
      <c r="D639" s="35"/>
      <c r="E639" s="35"/>
      <c r="F639" s="35"/>
      <c r="G639" s="50"/>
      <c r="H639" s="50"/>
      <c r="I639" s="50"/>
      <c r="J639" s="35"/>
      <c r="K639" s="35"/>
    </row>
    <row r="640" spans="1:11" x14ac:dyDescent="0.3">
      <c r="A640" s="35"/>
      <c r="B640" s="35"/>
      <c r="C640" s="35"/>
      <c r="D640" s="35"/>
      <c r="E640" s="35"/>
      <c r="F640" s="35"/>
      <c r="G640" s="50"/>
      <c r="H640" s="50"/>
      <c r="I640" s="50"/>
      <c r="J640" s="35"/>
      <c r="K640" s="35"/>
    </row>
    <row r="641" spans="1:11" x14ac:dyDescent="0.3">
      <c r="A641" s="35"/>
      <c r="B641" s="35"/>
      <c r="C641" s="35"/>
      <c r="D641" s="35"/>
      <c r="E641" s="35"/>
      <c r="F641" s="35"/>
      <c r="G641" s="50"/>
      <c r="H641" s="50"/>
      <c r="I641" s="50"/>
      <c r="J641" s="35"/>
      <c r="K641" s="35"/>
    </row>
    <row r="642" spans="1:11" x14ac:dyDescent="0.3">
      <c r="A642" s="35"/>
      <c r="B642" s="35"/>
      <c r="C642" s="35"/>
      <c r="D642" s="35"/>
      <c r="E642" s="35"/>
      <c r="F642" s="35"/>
      <c r="G642" s="50"/>
      <c r="H642" s="50"/>
      <c r="I642" s="50"/>
      <c r="J642" s="35"/>
      <c r="K642" s="35"/>
    </row>
    <row r="643" spans="1:11" x14ac:dyDescent="0.3">
      <c r="A643" s="35"/>
      <c r="B643" s="35"/>
      <c r="C643" s="35"/>
      <c r="D643" s="35"/>
      <c r="E643" s="35"/>
      <c r="F643" s="35"/>
      <c r="G643" s="50"/>
      <c r="H643" s="50"/>
      <c r="I643" s="50"/>
      <c r="J643" s="35"/>
      <c r="K643" s="35"/>
    </row>
    <row r="644" spans="1:11" x14ac:dyDescent="0.3">
      <c r="A644" s="35"/>
      <c r="B644" s="35"/>
      <c r="C644" s="35"/>
      <c r="D644" s="35"/>
      <c r="E644" s="35"/>
      <c r="F644" s="35"/>
      <c r="G644" s="50"/>
      <c r="H644" s="50"/>
      <c r="I644" s="50"/>
      <c r="J644" s="35"/>
      <c r="K644" s="35"/>
    </row>
    <row r="645" spans="1:11" x14ac:dyDescent="0.3">
      <c r="A645" s="35"/>
      <c r="B645" s="35"/>
      <c r="C645" s="35"/>
      <c r="D645" s="35"/>
      <c r="E645" s="35"/>
      <c r="F645" s="35"/>
      <c r="G645" s="50"/>
      <c r="H645" s="50"/>
      <c r="I645" s="50"/>
      <c r="J645" s="35"/>
      <c r="K645" s="35"/>
    </row>
    <row r="646" spans="1:11" x14ac:dyDescent="0.3">
      <c r="A646" s="35"/>
      <c r="B646" s="35"/>
      <c r="C646" s="35"/>
      <c r="D646" s="35"/>
      <c r="E646" s="35"/>
      <c r="F646" s="35"/>
      <c r="G646" s="50"/>
      <c r="H646" s="50"/>
      <c r="I646" s="50"/>
      <c r="J646" s="35"/>
      <c r="K646" s="35"/>
    </row>
    <row r="647" spans="1:11" x14ac:dyDescent="0.3">
      <c r="A647" s="35"/>
      <c r="B647" s="35"/>
      <c r="C647" s="35"/>
      <c r="D647" s="35"/>
      <c r="E647" s="35"/>
      <c r="F647" s="35"/>
      <c r="G647" s="50"/>
      <c r="H647" s="50"/>
      <c r="I647" s="50"/>
      <c r="J647" s="35"/>
      <c r="K647" s="35"/>
    </row>
    <row r="648" spans="1:11" x14ac:dyDescent="0.3">
      <c r="A648" s="35"/>
      <c r="B648" s="35"/>
      <c r="C648" s="35"/>
      <c r="D648" s="35"/>
      <c r="E648" s="35"/>
      <c r="F648" s="35"/>
      <c r="G648" s="50"/>
      <c r="H648" s="50"/>
      <c r="I648" s="50"/>
      <c r="J648" s="35"/>
      <c r="K648" s="35"/>
    </row>
    <row r="649" spans="1:11" x14ac:dyDescent="0.3">
      <c r="A649" s="35"/>
      <c r="B649" s="35"/>
      <c r="C649" s="35"/>
      <c r="D649" s="35"/>
      <c r="E649" s="35"/>
      <c r="F649" s="35"/>
      <c r="G649" s="50"/>
      <c r="H649" s="50"/>
      <c r="I649" s="50"/>
      <c r="J649" s="35"/>
      <c r="K649" s="35"/>
    </row>
    <row r="650" spans="1:11" x14ac:dyDescent="0.3">
      <c r="A650" s="35"/>
      <c r="B650" s="35"/>
      <c r="C650" s="35"/>
      <c r="D650" s="35"/>
      <c r="E650" s="35"/>
      <c r="F650" s="35"/>
      <c r="G650" s="50"/>
      <c r="H650" s="50"/>
      <c r="I650" s="50"/>
      <c r="J650" s="35"/>
      <c r="K650" s="35"/>
    </row>
    <row r="651" spans="1:11" x14ac:dyDescent="0.3">
      <c r="A651" s="35"/>
      <c r="B651" s="35"/>
      <c r="C651" s="35"/>
      <c r="D651" s="35"/>
      <c r="E651" s="35"/>
      <c r="F651" s="35"/>
      <c r="G651" s="50"/>
      <c r="H651" s="50"/>
      <c r="I651" s="50"/>
      <c r="J651" s="35"/>
      <c r="K651" s="35"/>
    </row>
    <row r="652" spans="1:11" x14ac:dyDescent="0.3">
      <c r="A652" s="35"/>
      <c r="B652" s="35"/>
      <c r="C652" s="35"/>
      <c r="D652" s="35"/>
      <c r="E652" s="35"/>
      <c r="F652" s="35"/>
      <c r="G652" s="50"/>
      <c r="H652" s="50"/>
      <c r="I652" s="50"/>
      <c r="J652" s="35"/>
      <c r="K652" s="35"/>
    </row>
    <row r="653" spans="1:11" x14ac:dyDescent="0.3">
      <c r="A653" s="35"/>
      <c r="B653" s="35"/>
      <c r="C653" s="35"/>
      <c r="D653" s="35"/>
      <c r="E653" s="35"/>
      <c r="F653" s="35"/>
      <c r="G653" s="50"/>
      <c r="H653" s="50"/>
      <c r="I653" s="50"/>
      <c r="J653" s="35"/>
      <c r="K653" s="35"/>
    </row>
    <row r="654" spans="1:11" x14ac:dyDescent="0.3">
      <c r="A654" s="35"/>
      <c r="B654" s="35"/>
      <c r="C654" s="35"/>
      <c r="D654" s="35"/>
      <c r="E654" s="35"/>
      <c r="F654" s="35"/>
      <c r="G654" s="50"/>
      <c r="H654" s="50"/>
      <c r="I654" s="50"/>
      <c r="J654" s="35"/>
      <c r="K654" s="35"/>
    </row>
    <row r="655" spans="1:11" x14ac:dyDescent="0.3">
      <c r="A655" s="35"/>
      <c r="B655" s="35"/>
      <c r="C655" s="35"/>
      <c r="D655" s="35"/>
      <c r="E655" s="35"/>
      <c r="F655" s="35"/>
      <c r="G655" s="50"/>
      <c r="H655" s="50"/>
      <c r="I655" s="50"/>
      <c r="J655" s="35"/>
      <c r="K655" s="35"/>
    </row>
    <row r="656" spans="1:11" x14ac:dyDescent="0.3">
      <c r="A656" s="35"/>
      <c r="B656" s="35"/>
      <c r="C656" s="35"/>
      <c r="D656" s="35"/>
      <c r="E656" s="35"/>
      <c r="F656" s="35"/>
      <c r="G656" s="50"/>
      <c r="H656" s="50"/>
      <c r="I656" s="50"/>
      <c r="J656" s="35"/>
      <c r="K656" s="35"/>
    </row>
    <row r="657" spans="1:11" x14ac:dyDescent="0.3">
      <c r="A657" s="35"/>
      <c r="B657" s="35"/>
      <c r="C657" s="35"/>
      <c r="D657" s="35"/>
      <c r="E657" s="35"/>
      <c r="F657" s="35"/>
      <c r="G657" s="50"/>
      <c r="H657" s="50"/>
      <c r="I657" s="50"/>
      <c r="J657" s="35"/>
      <c r="K657" s="35"/>
    </row>
    <row r="658" spans="1:11" x14ac:dyDescent="0.3">
      <c r="A658" s="35"/>
      <c r="B658" s="35"/>
      <c r="C658" s="35"/>
      <c r="D658" s="35"/>
      <c r="E658" s="35"/>
      <c r="F658" s="35"/>
      <c r="G658" s="50"/>
      <c r="H658" s="50"/>
      <c r="I658" s="50"/>
      <c r="J658" s="35"/>
      <c r="K658" s="35"/>
    </row>
    <row r="659" spans="1:11" x14ac:dyDescent="0.3">
      <c r="A659" s="35"/>
      <c r="B659" s="35"/>
      <c r="C659" s="35"/>
      <c r="D659" s="35"/>
      <c r="E659" s="35"/>
      <c r="F659" s="35"/>
      <c r="G659" s="50"/>
      <c r="H659" s="50"/>
      <c r="I659" s="50"/>
      <c r="J659" s="35"/>
      <c r="K659" s="35"/>
    </row>
    <row r="660" spans="1:11" x14ac:dyDescent="0.3">
      <c r="A660" s="35"/>
      <c r="B660" s="35"/>
      <c r="C660" s="35"/>
      <c r="D660" s="35"/>
      <c r="E660" s="35"/>
      <c r="F660" s="35"/>
      <c r="G660" s="50"/>
      <c r="H660" s="50"/>
      <c r="I660" s="50"/>
      <c r="J660" s="35"/>
      <c r="K660" s="35"/>
    </row>
    <row r="661" spans="1:11" x14ac:dyDescent="0.3">
      <c r="A661" s="35"/>
      <c r="B661" s="35"/>
      <c r="C661" s="35"/>
      <c r="D661" s="35"/>
      <c r="E661" s="35"/>
      <c r="F661" s="35"/>
      <c r="G661" s="50"/>
      <c r="H661" s="50"/>
      <c r="I661" s="50"/>
      <c r="J661" s="35"/>
      <c r="K661" s="35"/>
    </row>
    <row r="662" spans="1:11" x14ac:dyDescent="0.3">
      <c r="A662" s="35"/>
      <c r="B662" s="35"/>
      <c r="C662" s="35"/>
      <c r="D662" s="35"/>
      <c r="E662" s="35"/>
      <c r="F662" s="35"/>
      <c r="G662" s="50"/>
      <c r="H662" s="50"/>
      <c r="I662" s="50"/>
      <c r="J662" s="35"/>
      <c r="K662" s="35"/>
    </row>
    <row r="663" spans="1:11" x14ac:dyDescent="0.3">
      <c r="A663" s="35"/>
      <c r="B663" s="35"/>
      <c r="C663" s="35"/>
      <c r="D663" s="35"/>
      <c r="E663" s="35"/>
      <c r="F663" s="35"/>
      <c r="G663" s="50"/>
      <c r="H663" s="50"/>
      <c r="I663" s="50"/>
      <c r="J663" s="35"/>
      <c r="K663" s="35"/>
    </row>
    <row r="664" spans="1:11" x14ac:dyDescent="0.3">
      <c r="A664" s="35"/>
      <c r="B664" s="35"/>
      <c r="C664" s="35"/>
      <c r="D664" s="35"/>
      <c r="E664" s="35"/>
      <c r="F664" s="35"/>
      <c r="G664" s="50"/>
      <c r="H664" s="50"/>
      <c r="I664" s="50"/>
      <c r="J664" s="35"/>
      <c r="K664" s="35"/>
    </row>
    <row r="665" spans="1:11" x14ac:dyDescent="0.3">
      <c r="A665" s="35"/>
      <c r="B665" s="35"/>
      <c r="C665" s="35"/>
      <c r="D665" s="35"/>
      <c r="E665" s="35"/>
      <c r="F665" s="35"/>
      <c r="G665" s="50"/>
      <c r="H665" s="50"/>
      <c r="I665" s="50"/>
      <c r="J665" s="35"/>
      <c r="K665" s="35"/>
    </row>
    <row r="666" spans="1:11" x14ac:dyDescent="0.3">
      <c r="A666" s="35"/>
      <c r="B666" s="35"/>
      <c r="C666" s="35"/>
      <c r="D666" s="35"/>
      <c r="E666" s="35"/>
      <c r="F666" s="35"/>
      <c r="G666" s="50"/>
      <c r="H666" s="50"/>
      <c r="I666" s="50"/>
      <c r="J666" s="35"/>
      <c r="K666" s="35"/>
    </row>
    <row r="667" spans="1:11" x14ac:dyDescent="0.3">
      <c r="A667" s="35"/>
      <c r="B667" s="35"/>
      <c r="C667" s="35"/>
      <c r="D667" s="35"/>
      <c r="E667" s="35"/>
      <c r="F667" s="35"/>
      <c r="G667" s="50"/>
      <c r="H667" s="50"/>
      <c r="I667" s="50"/>
      <c r="J667" s="35"/>
      <c r="K667" s="35"/>
    </row>
    <row r="668" spans="1:11" x14ac:dyDescent="0.3">
      <c r="A668" s="35"/>
      <c r="B668" s="35"/>
      <c r="C668" s="35"/>
      <c r="D668" s="35"/>
      <c r="E668" s="35"/>
      <c r="F668" s="35"/>
      <c r="G668" s="50"/>
      <c r="H668" s="50"/>
      <c r="I668" s="50"/>
      <c r="J668" s="35"/>
      <c r="K668" s="35"/>
    </row>
    <row r="669" spans="1:11" x14ac:dyDescent="0.3">
      <c r="A669" s="35"/>
      <c r="B669" s="35"/>
      <c r="C669" s="35"/>
      <c r="D669" s="35"/>
      <c r="E669" s="35"/>
      <c r="F669" s="35"/>
      <c r="G669" s="50"/>
      <c r="H669" s="50"/>
      <c r="I669" s="50"/>
      <c r="J669" s="35"/>
      <c r="K669" s="35"/>
    </row>
    <row r="670" spans="1:11" x14ac:dyDescent="0.3">
      <c r="A670" s="35"/>
      <c r="B670" s="35"/>
      <c r="C670" s="35"/>
      <c r="D670" s="35"/>
      <c r="E670" s="35"/>
      <c r="F670" s="35"/>
      <c r="G670" s="50"/>
      <c r="H670" s="50"/>
      <c r="I670" s="50"/>
      <c r="J670" s="35"/>
      <c r="K670" s="35"/>
    </row>
    <row r="671" spans="1:11" x14ac:dyDescent="0.3">
      <c r="A671" s="35"/>
      <c r="B671" s="35"/>
      <c r="C671" s="35"/>
      <c r="D671" s="35"/>
      <c r="E671" s="35"/>
      <c r="F671" s="35"/>
      <c r="G671" s="50"/>
      <c r="H671" s="50"/>
      <c r="I671" s="50"/>
      <c r="J671" s="35"/>
      <c r="K671" s="35"/>
    </row>
    <row r="672" spans="1:11" x14ac:dyDescent="0.3">
      <c r="A672" s="35"/>
      <c r="B672" s="35"/>
      <c r="C672" s="35"/>
      <c r="D672" s="35"/>
      <c r="E672" s="35"/>
      <c r="F672" s="35"/>
      <c r="G672" s="50"/>
      <c r="H672" s="50"/>
      <c r="I672" s="50"/>
      <c r="J672" s="35"/>
      <c r="K672" s="35"/>
    </row>
    <row r="673" spans="1:11" x14ac:dyDescent="0.3">
      <c r="A673" s="35"/>
      <c r="B673" s="35"/>
      <c r="C673" s="35"/>
      <c r="D673" s="35"/>
      <c r="E673" s="35"/>
      <c r="F673" s="35"/>
      <c r="G673" s="50"/>
      <c r="H673" s="50"/>
      <c r="I673" s="50"/>
      <c r="J673" s="35"/>
      <c r="K673" s="35"/>
    </row>
    <row r="674" spans="1:11" x14ac:dyDescent="0.3">
      <c r="A674" s="35"/>
      <c r="B674" s="35"/>
      <c r="C674" s="35"/>
      <c r="D674" s="35"/>
      <c r="E674" s="35"/>
      <c r="F674" s="35"/>
      <c r="G674" s="50"/>
      <c r="H674" s="50"/>
      <c r="I674" s="50"/>
      <c r="J674" s="35"/>
      <c r="K674" s="35"/>
    </row>
    <row r="675" spans="1:11" x14ac:dyDescent="0.3">
      <c r="A675" s="35"/>
      <c r="B675" s="35"/>
      <c r="C675" s="35"/>
      <c r="D675" s="35"/>
      <c r="E675" s="35"/>
      <c r="F675" s="35"/>
      <c r="G675" s="50"/>
      <c r="H675" s="50"/>
      <c r="I675" s="50"/>
      <c r="J675" s="35"/>
      <c r="K675" s="35"/>
    </row>
    <row r="676" spans="1:11" x14ac:dyDescent="0.3">
      <c r="A676" s="35"/>
      <c r="B676" s="35"/>
      <c r="C676" s="35"/>
      <c r="D676" s="35"/>
      <c r="E676" s="35"/>
      <c r="F676" s="35"/>
      <c r="G676" s="50"/>
      <c r="H676" s="50"/>
      <c r="I676" s="50"/>
      <c r="J676" s="35"/>
      <c r="K676" s="35"/>
    </row>
    <row r="677" spans="1:11" x14ac:dyDescent="0.3">
      <c r="A677" s="35"/>
      <c r="B677" s="35"/>
      <c r="C677" s="35"/>
      <c r="D677" s="35"/>
      <c r="E677" s="35"/>
      <c r="F677" s="35"/>
      <c r="G677" s="50"/>
      <c r="H677" s="50"/>
      <c r="I677" s="50"/>
      <c r="J677" s="35"/>
      <c r="K677" s="35"/>
    </row>
    <row r="678" spans="1:11" x14ac:dyDescent="0.3">
      <c r="A678" s="35"/>
      <c r="B678" s="35"/>
      <c r="C678" s="35"/>
      <c r="D678" s="35"/>
      <c r="E678" s="35"/>
      <c r="F678" s="35"/>
      <c r="G678" s="50"/>
      <c r="H678" s="50"/>
      <c r="I678" s="50"/>
      <c r="J678" s="35"/>
      <c r="K678" s="35"/>
    </row>
    <row r="679" spans="1:11" x14ac:dyDescent="0.3">
      <c r="A679" s="35"/>
      <c r="B679" s="35"/>
      <c r="C679" s="35"/>
      <c r="D679" s="35"/>
      <c r="E679" s="35"/>
      <c r="F679" s="35"/>
      <c r="G679" s="50"/>
      <c r="H679" s="50"/>
      <c r="I679" s="50"/>
      <c r="J679" s="35"/>
      <c r="K679" s="35"/>
    </row>
    <row r="680" spans="1:11" x14ac:dyDescent="0.3">
      <c r="A680" s="35"/>
      <c r="B680" s="35"/>
      <c r="C680" s="35"/>
      <c r="D680" s="35"/>
      <c r="E680" s="35"/>
      <c r="F680" s="35"/>
      <c r="G680" s="50"/>
      <c r="H680" s="50"/>
      <c r="I680" s="50"/>
      <c r="J680" s="35"/>
      <c r="K680" s="35"/>
    </row>
    <row r="681" spans="1:11" x14ac:dyDescent="0.3">
      <c r="A681" s="35"/>
      <c r="B681" s="35"/>
      <c r="C681" s="35"/>
      <c r="D681" s="35"/>
      <c r="E681" s="35"/>
      <c r="F681" s="35"/>
      <c r="G681" s="50"/>
      <c r="H681" s="50"/>
      <c r="I681" s="50"/>
      <c r="J681" s="35"/>
      <c r="K681" s="35"/>
    </row>
    <row r="682" spans="1:11" x14ac:dyDescent="0.3">
      <c r="A682" s="35"/>
      <c r="B682" s="35"/>
      <c r="C682" s="35"/>
      <c r="D682" s="35"/>
      <c r="E682" s="35"/>
      <c r="F682" s="35"/>
      <c r="G682" s="50"/>
      <c r="H682" s="50"/>
      <c r="I682" s="50"/>
      <c r="J682" s="35"/>
      <c r="K682" s="35"/>
    </row>
    <row r="683" spans="1:11" x14ac:dyDescent="0.3">
      <c r="A683" s="35"/>
      <c r="B683" s="35"/>
      <c r="C683" s="35"/>
      <c r="D683" s="35"/>
      <c r="E683" s="35"/>
      <c r="F683" s="35"/>
      <c r="G683" s="50"/>
      <c r="H683" s="50"/>
      <c r="I683" s="50"/>
      <c r="J683" s="35"/>
      <c r="K683" s="35"/>
    </row>
    <row r="684" spans="1:11" x14ac:dyDescent="0.3">
      <c r="A684" s="35"/>
      <c r="B684" s="35"/>
      <c r="C684" s="35"/>
      <c r="D684" s="35"/>
      <c r="E684" s="35"/>
      <c r="F684" s="35"/>
      <c r="G684" s="50"/>
      <c r="H684" s="50"/>
      <c r="I684" s="50"/>
      <c r="J684" s="35"/>
      <c r="K684" s="35"/>
    </row>
    <row r="685" spans="1:11" x14ac:dyDescent="0.3">
      <c r="A685" s="35"/>
      <c r="B685" s="35"/>
      <c r="C685" s="35"/>
      <c r="D685" s="35"/>
      <c r="E685" s="35"/>
      <c r="F685" s="35"/>
      <c r="G685" s="50"/>
      <c r="H685" s="50"/>
      <c r="I685" s="50"/>
      <c r="J685" s="35"/>
      <c r="K685" s="35"/>
    </row>
    <row r="686" spans="1:11" x14ac:dyDescent="0.3">
      <c r="A686" s="35"/>
      <c r="B686" s="35"/>
      <c r="C686" s="35"/>
      <c r="D686" s="35"/>
      <c r="E686" s="35"/>
      <c r="F686" s="35"/>
      <c r="G686" s="50"/>
      <c r="H686" s="50"/>
      <c r="I686" s="50"/>
      <c r="J686" s="35"/>
      <c r="K686" s="35"/>
    </row>
    <row r="687" spans="1:11" x14ac:dyDescent="0.3">
      <c r="A687" s="35"/>
      <c r="B687" s="35"/>
      <c r="C687" s="35"/>
      <c r="D687" s="35"/>
      <c r="E687" s="35"/>
      <c r="F687" s="35"/>
      <c r="G687" s="50"/>
      <c r="H687" s="50"/>
      <c r="I687" s="50"/>
      <c r="J687" s="35"/>
      <c r="K687" s="35"/>
    </row>
    <row r="688" spans="1:11" x14ac:dyDescent="0.3">
      <c r="A688" s="35"/>
      <c r="B688" s="35"/>
      <c r="C688" s="35"/>
      <c r="D688" s="35"/>
      <c r="E688" s="35"/>
      <c r="F688" s="35"/>
      <c r="G688" s="50"/>
      <c r="H688" s="50"/>
      <c r="I688" s="50"/>
      <c r="J688" s="35"/>
      <c r="K688" s="35"/>
    </row>
    <row r="689" spans="1:11" x14ac:dyDescent="0.3">
      <c r="A689" s="35"/>
      <c r="B689" s="35"/>
      <c r="C689" s="35"/>
      <c r="D689" s="35"/>
      <c r="E689" s="35"/>
      <c r="F689" s="35"/>
      <c r="G689" s="50"/>
      <c r="H689" s="50"/>
      <c r="I689" s="50"/>
      <c r="J689" s="35"/>
      <c r="K689" s="35"/>
    </row>
    <row r="690" spans="1:11" x14ac:dyDescent="0.3">
      <c r="A690" s="35"/>
      <c r="B690" s="35"/>
      <c r="C690" s="35"/>
      <c r="D690" s="35"/>
      <c r="E690" s="35"/>
      <c r="F690" s="35"/>
      <c r="G690" s="50"/>
      <c r="H690" s="50"/>
      <c r="I690" s="50"/>
      <c r="J690" s="35"/>
      <c r="K690" s="35"/>
    </row>
    <row r="691" spans="1:11" x14ac:dyDescent="0.3">
      <c r="A691" s="35"/>
      <c r="B691" s="35"/>
      <c r="C691" s="35"/>
      <c r="D691" s="35"/>
      <c r="E691" s="35"/>
      <c r="F691" s="35"/>
      <c r="G691" s="50"/>
      <c r="H691" s="50"/>
      <c r="I691" s="50"/>
      <c r="J691" s="35"/>
      <c r="K691" s="35"/>
    </row>
    <row r="692" spans="1:11" x14ac:dyDescent="0.3">
      <c r="A692" s="35"/>
      <c r="B692" s="35"/>
      <c r="C692" s="35"/>
      <c r="D692" s="35"/>
      <c r="E692" s="35"/>
      <c r="F692" s="35"/>
      <c r="G692" s="50"/>
      <c r="H692" s="50"/>
      <c r="I692" s="50"/>
      <c r="J692" s="35"/>
      <c r="K692" s="35"/>
    </row>
    <row r="693" spans="1:11" x14ac:dyDescent="0.3">
      <c r="A693" s="35"/>
      <c r="B693" s="35"/>
      <c r="C693" s="35"/>
      <c r="D693" s="35"/>
      <c r="E693" s="35"/>
      <c r="F693" s="35"/>
      <c r="G693" s="50"/>
      <c r="H693" s="50"/>
      <c r="I693" s="50"/>
      <c r="J693" s="35"/>
      <c r="K693" s="35"/>
    </row>
    <row r="694" spans="1:11" x14ac:dyDescent="0.3">
      <c r="A694" s="35"/>
      <c r="B694" s="35"/>
      <c r="C694" s="35"/>
      <c r="D694" s="35"/>
      <c r="E694" s="35"/>
      <c r="F694" s="35"/>
      <c r="G694" s="50"/>
      <c r="H694" s="50"/>
      <c r="I694" s="50"/>
      <c r="J694" s="35"/>
      <c r="K694" s="35"/>
    </row>
    <row r="695" spans="1:11" x14ac:dyDescent="0.3">
      <c r="A695" s="35"/>
      <c r="B695" s="35"/>
      <c r="C695" s="35"/>
      <c r="D695" s="35"/>
      <c r="E695" s="35"/>
      <c r="F695" s="35"/>
      <c r="G695" s="50"/>
      <c r="H695" s="50"/>
      <c r="I695" s="50"/>
      <c r="J695" s="35"/>
      <c r="K695" s="35"/>
    </row>
    <row r="696" spans="1:11" x14ac:dyDescent="0.3">
      <c r="A696" s="35"/>
      <c r="B696" s="35"/>
      <c r="C696" s="35"/>
      <c r="D696" s="35"/>
      <c r="E696" s="35"/>
      <c r="F696" s="35"/>
      <c r="G696" s="50"/>
      <c r="H696" s="50"/>
      <c r="I696" s="50"/>
      <c r="J696" s="35"/>
      <c r="K696" s="35"/>
    </row>
    <row r="697" spans="1:11" x14ac:dyDescent="0.3">
      <c r="A697" s="35"/>
      <c r="B697" s="35"/>
      <c r="C697" s="35"/>
      <c r="D697" s="35"/>
      <c r="E697" s="35"/>
      <c r="F697" s="35"/>
      <c r="G697" s="50"/>
      <c r="H697" s="50"/>
      <c r="I697" s="50"/>
      <c r="J697" s="35"/>
      <c r="K697" s="35"/>
    </row>
    <row r="698" spans="1:11" x14ac:dyDescent="0.3">
      <c r="A698" s="35"/>
      <c r="B698" s="35"/>
      <c r="C698" s="35"/>
      <c r="D698" s="35"/>
      <c r="E698" s="35"/>
      <c r="F698" s="35"/>
      <c r="G698" s="50"/>
      <c r="H698" s="50"/>
      <c r="I698" s="50"/>
      <c r="J698" s="35"/>
      <c r="K698" s="35"/>
    </row>
    <row r="699" spans="1:11" x14ac:dyDescent="0.3">
      <c r="A699" s="35"/>
      <c r="B699" s="35"/>
      <c r="C699" s="35"/>
      <c r="D699" s="35"/>
      <c r="E699" s="35"/>
      <c r="F699" s="35"/>
      <c r="G699" s="50"/>
      <c r="H699" s="50"/>
      <c r="I699" s="50"/>
      <c r="J699" s="35"/>
      <c r="K699" s="35"/>
    </row>
    <row r="700" spans="1:11" x14ac:dyDescent="0.3">
      <c r="A700" s="35"/>
      <c r="B700" s="35"/>
      <c r="C700" s="35"/>
      <c r="D700" s="35"/>
      <c r="E700" s="35"/>
      <c r="F700" s="35"/>
      <c r="G700" s="50"/>
      <c r="H700" s="50"/>
      <c r="I700" s="50"/>
      <c r="J700" s="35"/>
      <c r="K700" s="35"/>
    </row>
    <row r="701" spans="1:11" x14ac:dyDescent="0.3">
      <c r="A701" s="35"/>
      <c r="B701" s="35"/>
      <c r="C701" s="35"/>
      <c r="D701" s="35"/>
      <c r="E701" s="35"/>
      <c r="F701" s="35"/>
      <c r="G701" s="50"/>
      <c r="H701" s="50"/>
      <c r="I701" s="50"/>
      <c r="J701" s="35"/>
      <c r="K701" s="35"/>
    </row>
    <row r="702" spans="1:11" x14ac:dyDescent="0.3">
      <c r="A702" s="35"/>
      <c r="B702" s="35"/>
      <c r="C702" s="35"/>
      <c r="D702" s="35"/>
      <c r="E702" s="35"/>
      <c r="F702" s="35"/>
      <c r="G702" s="50"/>
      <c r="H702" s="50"/>
      <c r="I702" s="50"/>
      <c r="J702" s="35"/>
      <c r="K702" s="35"/>
    </row>
    <row r="703" spans="1:11" x14ac:dyDescent="0.3">
      <c r="A703" s="35"/>
      <c r="B703" s="35"/>
      <c r="C703" s="35"/>
      <c r="D703" s="35"/>
      <c r="E703" s="35"/>
      <c r="F703" s="35"/>
      <c r="G703" s="50"/>
      <c r="H703" s="50"/>
      <c r="I703" s="50"/>
      <c r="J703" s="35"/>
      <c r="K703" s="35"/>
    </row>
    <row r="704" spans="1:11" x14ac:dyDescent="0.3">
      <c r="A704" s="35"/>
      <c r="B704" s="35"/>
      <c r="C704" s="35"/>
      <c r="D704" s="35"/>
      <c r="E704" s="35"/>
      <c r="F704" s="35"/>
      <c r="G704" s="50"/>
      <c r="H704" s="50"/>
      <c r="I704" s="50"/>
      <c r="J704" s="35"/>
      <c r="K704" s="35"/>
    </row>
    <row r="705" spans="1:11" x14ac:dyDescent="0.3">
      <c r="A705" s="35"/>
      <c r="B705" s="35"/>
      <c r="C705" s="35"/>
      <c r="D705" s="35"/>
      <c r="E705" s="35"/>
      <c r="F705" s="35"/>
      <c r="G705" s="50"/>
      <c r="H705" s="50"/>
      <c r="I705" s="50"/>
      <c r="J705" s="35"/>
      <c r="K705" s="35"/>
    </row>
    <row r="706" spans="1:11" x14ac:dyDescent="0.3">
      <c r="A706" s="35"/>
      <c r="B706" s="35"/>
      <c r="C706" s="35"/>
      <c r="D706" s="35"/>
      <c r="E706" s="35"/>
      <c r="F706" s="35"/>
      <c r="G706" s="50"/>
      <c r="H706" s="50"/>
      <c r="I706" s="50"/>
      <c r="J706" s="35"/>
      <c r="K706" s="35"/>
    </row>
    <row r="707" spans="1:11" x14ac:dyDescent="0.3">
      <c r="A707" s="35"/>
      <c r="B707" s="35"/>
      <c r="C707" s="35"/>
      <c r="D707" s="35"/>
      <c r="E707" s="35"/>
      <c r="F707" s="35"/>
      <c r="G707" s="50"/>
      <c r="H707" s="50"/>
      <c r="I707" s="50"/>
      <c r="J707" s="35"/>
      <c r="K707" s="35"/>
    </row>
    <row r="708" spans="1:11" x14ac:dyDescent="0.3">
      <c r="A708" s="35"/>
      <c r="B708" s="35"/>
      <c r="C708" s="35"/>
      <c r="D708" s="35"/>
      <c r="E708" s="35"/>
      <c r="F708" s="35"/>
      <c r="G708" s="50"/>
      <c r="H708" s="50"/>
      <c r="I708" s="50"/>
      <c r="J708" s="35"/>
      <c r="K708" s="35"/>
    </row>
    <row r="709" spans="1:11" x14ac:dyDescent="0.3">
      <c r="A709" s="35"/>
      <c r="B709" s="35"/>
      <c r="C709" s="35"/>
      <c r="D709" s="35"/>
      <c r="E709" s="35"/>
      <c r="F709" s="35"/>
      <c r="G709" s="50"/>
      <c r="H709" s="50"/>
      <c r="I709" s="50"/>
      <c r="J709" s="35"/>
      <c r="K709" s="35"/>
    </row>
    <row r="710" spans="1:11" x14ac:dyDescent="0.3">
      <c r="A710" s="35"/>
      <c r="B710" s="35"/>
      <c r="C710" s="35"/>
      <c r="D710" s="35"/>
      <c r="E710" s="35"/>
      <c r="F710" s="35"/>
      <c r="G710" s="50"/>
      <c r="H710" s="50"/>
      <c r="I710" s="50"/>
      <c r="J710" s="35"/>
      <c r="K710" s="35"/>
    </row>
    <row r="711" spans="1:11" x14ac:dyDescent="0.3">
      <c r="A711" s="35"/>
      <c r="B711" s="35"/>
      <c r="C711" s="35"/>
      <c r="D711" s="35"/>
      <c r="E711" s="35"/>
      <c r="F711" s="35"/>
      <c r="G711" s="50"/>
      <c r="H711" s="50"/>
      <c r="I711" s="50"/>
      <c r="J711" s="35"/>
      <c r="K711" s="35"/>
    </row>
    <row r="712" spans="1:11" x14ac:dyDescent="0.3">
      <c r="A712" s="35"/>
      <c r="B712" s="35"/>
      <c r="C712" s="35"/>
      <c r="D712" s="35"/>
      <c r="E712" s="35"/>
      <c r="F712" s="35"/>
      <c r="G712" s="50"/>
      <c r="H712" s="50"/>
      <c r="I712" s="50"/>
      <c r="J712" s="35"/>
      <c r="K712" s="35"/>
    </row>
    <row r="713" spans="1:11" x14ac:dyDescent="0.3">
      <c r="A713" s="35"/>
      <c r="B713" s="35"/>
      <c r="C713" s="35"/>
      <c r="D713" s="35"/>
      <c r="E713" s="35"/>
      <c r="F713" s="35"/>
      <c r="G713" s="50"/>
      <c r="H713" s="50"/>
      <c r="I713" s="50"/>
      <c r="J713" s="35"/>
      <c r="K713" s="35"/>
    </row>
    <row r="714" spans="1:11" x14ac:dyDescent="0.3">
      <c r="A714" s="35"/>
      <c r="B714" s="35"/>
      <c r="C714" s="35"/>
      <c r="D714" s="35"/>
      <c r="E714" s="35"/>
      <c r="F714" s="35"/>
      <c r="G714" s="50"/>
      <c r="H714" s="50"/>
      <c r="I714" s="50"/>
      <c r="J714" s="35"/>
      <c r="K714" s="35"/>
    </row>
    <row r="715" spans="1:11" x14ac:dyDescent="0.3">
      <c r="A715" s="35"/>
      <c r="B715" s="35"/>
      <c r="C715" s="35"/>
      <c r="D715" s="35"/>
      <c r="E715" s="35"/>
      <c r="F715" s="35"/>
      <c r="G715" s="50"/>
      <c r="H715" s="50"/>
      <c r="I715" s="50"/>
      <c r="J715" s="35"/>
      <c r="K715" s="35"/>
    </row>
    <row r="716" spans="1:11" x14ac:dyDescent="0.3">
      <c r="A716" s="35"/>
      <c r="B716" s="35"/>
      <c r="C716" s="35"/>
      <c r="D716" s="35"/>
      <c r="E716" s="35"/>
      <c r="F716" s="35"/>
      <c r="G716" s="50"/>
      <c r="H716" s="50"/>
      <c r="I716" s="50"/>
      <c r="J716" s="35"/>
      <c r="K716" s="35"/>
    </row>
    <row r="717" spans="1:11" x14ac:dyDescent="0.3">
      <c r="A717" s="35"/>
      <c r="B717" s="35"/>
      <c r="C717" s="35"/>
      <c r="D717" s="35"/>
      <c r="E717" s="35"/>
      <c r="F717" s="35"/>
      <c r="G717" s="50"/>
      <c r="H717" s="50"/>
      <c r="I717" s="50"/>
      <c r="J717" s="35"/>
      <c r="K717" s="35"/>
    </row>
    <row r="718" spans="1:11" x14ac:dyDescent="0.3">
      <c r="A718" s="35"/>
      <c r="B718" s="35"/>
      <c r="C718" s="35"/>
      <c r="D718" s="35"/>
      <c r="E718" s="35"/>
      <c r="F718" s="35"/>
      <c r="G718" s="50"/>
      <c r="H718" s="50"/>
      <c r="I718" s="50"/>
      <c r="J718" s="35"/>
      <c r="K718" s="35"/>
    </row>
    <row r="719" spans="1:11" x14ac:dyDescent="0.3">
      <c r="A719" s="35"/>
      <c r="B719" s="35"/>
      <c r="C719" s="35"/>
      <c r="D719" s="35"/>
      <c r="E719" s="35"/>
      <c r="F719" s="35"/>
      <c r="G719" s="50"/>
      <c r="H719" s="50"/>
      <c r="I719" s="50"/>
      <c r="J719" s="35"/>
      <c r="K719" s="35"/>
    </row>
    <row r="720" spans="1:11" x14ac:dyDescent="0.3">
      <c r="A720" s="35"/>
      <c r="B720" s="35"/>
      <c r="C720" s="35"/>
      <c r="D720" s="35"/>
      <c r="E720" s="35"/>
      <c r="F720" s="35"/>
      <c r="G720" s="50"/>
      <c r="H720" s="50"/>
      <c r="I720" s="50"/>
      <c r="J720" s="35"/>
      <c r="K720" s="35"/>
    </row>
    <row r="721" spans="1:11" x14ac:dyDescent="0.3">
      <c r="A721" s="35"/>
      <c r="B721" s="35"/>
      <c r="C721" s="35"/>
      <c r="D721" s="35"/>
      <c r="E721" s="35"/>
      <c r="F721" s="35"/>
      <c r="G721" s="50"/>
      <c r="H721" s="50"/>
      <c r="I721" s="50"/>
      <c r="J721" s="35"/>
      <c r="K721" s="35"/>
    </row>
    <row r="722" spans="1:11" x14ac:dyDescent="0.3">
      <c r="A722" s="35"/>
      <c r="B722" s="35"/>
      <c r="C722" s="35"/>
      <c r="D722" s="35"/>
      <c r="E722" s="35"/>
      <c r="F722" s="35"/>
      <c r="G722" s="50"/>
      <c r="H722" s="50"/>
      <c r="I722" s="50"/>
      <c r="J722" s="35"/>
      <c r="K722" s="35"/>
    </row>
    <row r="723" spans="1:11" x14ac:dyDescent="0.3">
      <c r="A723" s="35"/>
      <c r="B723" s="35"/>
      <c r="C723" s="35"/>
      <c r="D723" s="35"/>
      <c r="E723" s="35"/>
      <c r="F723" s="35"/>
      <c r="G723" s="50"/>
      <c r="H723" s="50"/>
      <c r="I723" s="50"/>
      <c r="J723" s="35"/>
      <c r="K723" s="35"/>
    </row>
    <row r="724" spans="1:11" x14ac:dyDescent="0.3">
      <c r="A724" s="35"/>
      <c r="B724" s="35"/>
      <c r="C724" s="35"/>
      <c r="D724" s="35"/>
      <c r="E724" s="35"/>
      <c r="F724" s="35"/>
      <c r="G724" s="50"/>
      <c r="H724" s="50"/>
      <c r="I724" s="50"/>
      <c r="J724" s="35"/>
      <c r="K724" s="35"/>
    </row>
    <row r="725" spans="1:11" x14ac:dyDescent="0.3">
      <c r="A725" s="35"/>
      <c r="B725" s="35"/>
      <c r="C725" s="35"/>
      <c r="D725" s="35"/>
      <c r="E725" s="35"/>
      <c r="F725" s="35"/>
      <c r="G725" s="50"/>
      <c r="H725" s="50"/>
      <c r="I725" s="50"/>
      <c r="J725" s="35"/>
      <c r="K725" s="35"/>
    </row>
    <row r="726" spans="1:11" x14ac:dyDescent="0.3">
      <c r="A726" s="35"/>
      <c r="B726" s="35"/>
      <c r="C726" s="35"/>
      <c r="D726" s="35"/>
      <c r="E726" s="35"/>
      <c r="F726" s="35"/>
      <c r="G726" s="50"/>
      <c r="H726" s="50"/>
      <c r="I726" s="50"/>
      <c r="J726" s="35"/>
      <c r="K726" s="35"/>
    </row>
    <row r="727" spans="1:11" x14ac:dyDescent="0.3">
      <c r="A727" s="35"/>
      <c r="B727" s="35"/>
      <c r="C727" s="35"/>
      <c r="D727" s="35"/>
      <c r="E727" s="35"/>
      <c r="F727" s="35"/>
      <c r="G727" s="50"/>
      <c r="H727" s="50"/>
      <c r="I727" s="50"/>
      <c r="J727" s="35"/>
      <c r="K727" s="35"/>
    </row>
    <row r="728" spans="1:11" x14ac:dyDescent="0.3">
      <c r="A728" s="35"/>
      <c r="B728" s="35"/>
      <c r="C728" s="35"/>
      <c r="D728" s="35"/>
      <c r="E728" s="35"/>
      <c r="F728" s="35"/>
      <c r="G728" s="50"/>
      <c r="H728" s="50"/>
      <c r="I728" s="50"/>
      <c r="J728" s="35"/>
      <c r="K728" s="35"/>
    </row>
    <row r="729" spans="1:11" x14ac:dyDescent="0.3">
      <c r="A729" s="35"/>
      <c r="B729" s="35"/>
      <c r="C729" s="35"/>
      <c r="D729" s="35"/>
      <c r="E729" s="35"/>
      <c r="F729" s="35"/>
      <c r="G729" s="50"/>
      <c r="H729" s="50"/>
      <c r="I729" s="50"/>
      <c r="J729" s="35"/>
      <c r="K729" s="35"/>
    </row>
    <row r="730" spans="1:11" x14ac:dyDescent="0.3">
      <c r="A730" s="35"/>
      <c r="B730" s="35"/>
      <c r="C730" s="35"/>
      <c r="D730" s="35"/>
      <c r="E730" s="35"/>
      <c r="F730" s="35"/>
      <c r="G730" s="50"/>
      <c r="H730" s="50"/>
      <c r="I730" s="50"/>
      <c r="J730" s="35"/>
      <c r="K730" s="35"/>
    </row>
    <row r="731" spans="1:11" x14ac:dyDescent="0.3">
      <c r="A731" s="35"/>
      <c r="B731" s="35"/>
      <c r="C731" s="35"/>
      <c r="D731" s="35"/>
      <c r="E731" s="35"/>
      <c r="F731" s="35"/>
      <c r="G731" s="50"/>
      <c r="H731" s="50"/>
      <c r="I731" s="50"/>
      <c r="J731" s="35"/>
      <c r="K731" s="35"/>
    </row>
    <row r="732" spans="1:11" x14ac:dyDescent="0.3">
      <c r="A732" s="35"/>
      <c r="B732" s="35"/>
      <c r="C732" s="35"/>
      <c r="D732" s="35"/>
      <c r="E732" s="35"/>
      <c r="F732" s="35"/>
      <c r="G732" s="50"/>
      <c r="H732" s="50"/>
      <c r="I732" s="50"/>
      <c r="J732" s="35"/>
      <c r="K732" s="35"/>
    </row>
    <row r="733" spans="1:11" x14ac:dyDescent="0.3">
      <c r="A733" s="35"/>
      <c r="B733" s="35"/>
      <c r="C733" s="35"/>
      <c r="D733" s="35"/>
      <c r="E733" s="35"/>
      <c r="F733" s="35"/>
      <c r="G733" s="50"/>
      <c r="H733" s="50"/>
      <c r="I733" s="50"/>
      <c r="J733" s="35"/>
      <c r="K733" s="35"/>
    </row>
    <row r="734" spans="1:11" x14ac:dyDescent="0.3">
      <c r="A734" s="35"/>
      <c r="B734" s="35"/>
      <c r="C734" s="35"/>
      <c r="D734" s="35"/>
      <c r="E734" s="35"/>
      <c r="F734" s="35"/>
      <c r="G734" s="50"/>
      <c r="H734" s="50"/>
      <c r="I734" s="50"/>
      <c r="J734" s="35"/>
      <c r="K734" s="35"/>
    </row>
    <row r="735" spans="1:11" x14ac:dyDescent="0.3">
      <c r="A735" s="35"/>
      <c r="B735" s="35"/>
      <c r="C735" s="35"/>
      <c r="D735" s="35"/>
      <c r="E735" s="35"/>
      <c r="F735" s="35"/>
      <c r="G735" s="50"/>
      <c r="H735" s="50"/>
      <c r="I735" s="50"/>
      <c r="J735" s="35"/>
      <c r="K735" s="35"/>
    </row>
    <row r="736" spans="1:11" x14ac:dyDescent="0.3">
      <c r="A736" s="35"/>
      <c r="B736" s="35"/>
      <c r="C736" s="35"/>
      <c r="D736" s="35"/>
      <c r="E736" s="35"/>
      <c r="F736" s="35"/>
      <c r="G736" s="50"/>
      <c r="H736" s="50"/>
      <c r="I736" s="50"/>
      <c r="J736" s="35"/>
      <c r="K736" s="35"/>
    </row>
    <row r="737" spans="1:11" x14ac:dyDescent="0.3">
      <c r="A737" s="35"/>
      <c r="B737" s="35"/>
      <c r="C737" s="35"/>
      <c r="D737" s="35"/>
      <c r="E737" s="35"/>
      <c r="F737" s="35"/>
      <c r="G737" s="50"/>
      <c r="H737" s="50"/>
      <c r="I737" s="50"/>
      <c r="J737" s="35"/>
      <c r="K737" s="35"/>
    </row>
    <row r="738" spans="1:11" x14ac:dyDescent="0.3">
      <c r="A738" s="35"/>
      <c r="B738" s="35"/>
      <c r="C738" s="35"/>
      <c r="D738" s="35"/>
      <c r="E738" s="35"/>
      <c r="F738" s="35"/>
      <c r="G738" s="50"/>
      <c r="H738" s="50"/>
      <c r="I738" s="50"/>
      <c r="J738" s="35"/>
      <c r="K738" s="35"/>
    </row>
    <row r="739" spans="1:11" x14ac:dyDescent="0.3">
      <c r="A739" s="35"/>
      <c r="B739" s="35"/>
      <c r="C739" s="35"/>
      <c r="D739" s="35"/>
      <c r="E739" s="35"/>
      <c r="F739" s="35"/>
      <c r="G739" s="50"/>
      <c r="H739" s="50"/>
      <c r="I739" s="50"/>
      <c r="J739" s="35"/>
      <c r="K739" s="35"/>
    </row>
    <row r="740" spans="1:11" x14ac:dyDescent="0.3">
      <c r="A740" s="35"/>
      <c r="B740" s="35"/>
      <c r="C740" s="35"/>
      <c r="D740" s="35"/>
      <c r="E740" s="35"/>
      <c r="F740" s="35"/>
      <c r="G740" s="50"/>
      <c r="H740" s="50"/>
      <c r="I740" s="50"/>
      <c r="J740" s="35"/>
      <c r="K740" s="35"/>
    </row>
    <row r="741" spans="1:11" x14ac:dyDescent="0.3">
      <c r="A741" s="35"/>
      <c r="B741" s="35"/>
      <c r="C741" s="35"/>
      <c r="D741" s="35"/>
      <c r="E741" s="35"/>
      <c r="F741" s="35"/>
      <c r="G741" s="50"/>
      <c r="H741" s="50"/>
      <c r="I741" s="50"/>
      <c r="J741" s="35"/>
      <c r="K741" s="35"/>
    </row>
    <row r="742" spans="1:11" x14ac:dyDescent="0.3">
      <c r="A742" s="35"/>
      <c r="B742" s="35"/>
      <c r="C742" s="35"/>
      <c r="D742" s="35"/>
      <c r="E742" s="35"/>
      <c r="F742" s="35"/>
      <c r="G742" s="50"/>
      <c r="H742" s="50"/>
      <c r="I742" s="50"/>
      <c r="J742" s="35"/>
      <c r="K742" s="35"/>
    </row>
    <row r="743" spans="1:11" x14ac:dyDescent="0.3">
      <c r="A743" s="35"/>
      <c r="B743" s="35"/>
      <c r="C743" s="35"/>
      <c r="D743" s="35"/>
      <c r="E743" s="35"/>
      <c r="F743" s="35"/>
      <c r="G743" s="50"/>
      <c r="H743" s="50"/>
      <c r="I743" s="50"/>
      <c r="J743" s="35"/>
      <c r="K743" s="35"/>
    </row>
    <row r="744" spans="1:11" x14ac:dyDescent="0.3">
      <c r="A744" s="35"/>
      <c r="B744" s="35"/>
      <c r="C744" s="35"/>
      <c r="D744" s="35"/>
      <c r="E744" s="35"/>
      <c r="F744" s="35"/>
      <c r="G744" s="50"/>
      <c r="H744" s="50"/>
      <c r="I744" s="50"/>
      <c r="J744" s="35"/>
      <c r="K744" s="35"/>
    </row>
    <row r="745" spans="1:11" x14ac:dyDescent="0.3">
      <c r="A745" s="35"/>
      <c r="B745" s="35"/>
      <c r="C745" s="35"/>
      <c r="D745" s="35"/>
      <c r="E745" s="35"/>
      <c r="F745" s="35"/>
      <c r="G745" s="50"/>
      <c r="H745" s="50"/>
      <c r="I745" s="50"/>
      <c r="J745" s="35"/>
      <c r="K745" s="35"/>
    </row>
    <row r="746" spans="1:11" x14ac:dyDescent="0.3">
      <c r="A746" s="35"/>
      <c r="B746" s="35"/>
      <c r="C746" s="35"/>
      <c r="D746" s="35"/>
      <c r="E746" s="35"/>
      <c r="F746" s="35"/>
      <c r="G746" s="50"/>
      <c r="H746" s="50"/>
      <c r="I746" s="50"/>
      <c r="J746" s="35"/>
      <c r="K746" s="35"/>
    </row>
    <row r="747" spans="1:11" x14ac:dyDescent="0.3">
      <c r="A747" s="35"/>
      <c r="B747" s="35"/>
      <c r="C747" s="35"/>
      <c r="D747" s="35"/>
      <c r="E747" s="35"/>
      <c r="F747" s="35"/>
      <c r="G747" s="50"/>
      <c r="H747" s="50"/>
      <c r="I747" s="50"/>
      <c r="J747" s="35"/>
      <c r="K747" s="35"/>
    </row>
    <row r="748" spans="1:11" x14ac:dyDescent="0.3">
      <c r="A748" s="35"/>
      <c r="B748" s="35"/>
      <c r="C748" s="35"/>
      <c r="D748" s="35"/>
      <c r="E748" s="35"/>
      <c r="F748" s="35"/>
      <c r="G748" s="50"/>
      <c r="H748" s="50"/>
      <c r="I748" s="50"/>
      <c r="J748" s="35"/>
      <c r="K748" s="35"/>
    </row>
    <row r="749" spans="1:11" x14ac:dyDescent="0.3">
      <c r="A749" s="35"/>
      <c r="B749" s="35"/>
      <c r="C749" s="35"/>
      <c r="D749" s="35"/>
      <c r="E749" s="35"/>
      <c r="F749" s="35"/>
      <c r="G749" s="50"/>
      <c r="H749" s="50"/>
      <c r="I749" s="50"/>
      <c r="J749" s="35"/>
      <c r="K749" s="35"/>
    </row>
    <row r="750" spans="1:11" x14ac:dyDescent="0.3">
      <c r="A750" s="35"/>
      <c r="B750" s="35"/>
      <c r="C750" s="35"/>
      <c r="D750" s="35"/>
      <c r="E750" s="35"/>
      <c r="F750" s="35"/>
      <c r="G750" s="50"/>
      <c r="H750" s="50"/>
      <c r="I750" s="50"/>
      <c r="J750" s="35"/>
      <c r="K750" s="35"/>
    </row>
    <row r="751" spans="1:11" x14ac:dyDescent="0.3">
      <c r="A751" s="35"/>
      <c r="B751" s="35"/>
      <c r="C751" s="35"/>
      <c r="D751" s="35"/>
      <c r="E751" s="35"/>
      <c r="F751" s="35"/>
      <c r="G751" s="50"/>
      <c r="H751" s="50"/>
      <c r="I751" s="50"/>
      <c r="J751" s="35"/>
      <c r="K751" s="35"/>
    </row>
    <row r="752" spans="1:11" x14ac:dyDescent="0.3">
      <c r="A752" s="35"/>
      <c r="B752" s="35"/>
      <c r="C752" s="35"/>
      <c r="D752" s="35"/>
      <c r="E752" s="35"/>
      <c r="F752" s="35"/>
      <c r="G752" s="50"/>
      <c r="H752" s="50"/>
      <c r="I752" s="50"/>
      <c r="J752" s="35"/>
      <c r="K752" s="35"/>
    </row>
    <row r="753" spans="1:11" x14ac:dyDescent="0.3">
      <c r="A753" s="35"/>
      <c r="B753" s="35"/>
      <c r="C753" s="35"/>
      <c r="D753" s="35"/>
      <c r="E753" s="35"/>
      <c r="F753" s="35"/>
      <c r="G753" s="50"/>
      <c r="H753" s="50"/>
      <c r="I753" s="50"/>
      <c r="J753" s="35"/>
      <c r="K753" s="35"/>
    </row>
    <row r="754" spans="1:11" x14ac:dyDescent="0.3">
      <c r="A754" s="35"/>
      <c r="B754" s="35"/>
      <c r="C754" s="35"/>
      <c r="D754" s="35"/>
      <c r="E754" s="35"/>
      <c r="F754" s="35"/>
      <c r="G754" s="50"/>
      <c r="H754" s="50"/>
      <c r="I754" s="50"/>
      <c r="J754" s="35"/>
      <c r="K754" s="35"/>
    </row>
    <row r="755" spans="1:11" x14ac:dyDescent="0.3">
      <c r="A755" s="35"/>
      <c r="B755" s="35"/>
      <c r="C755" s="35"/>
      <c r="D755" s="35"/>
      <c r="E755" s="35"/>
      <c r="F755" s="35"/>
      <c r="G755" s="50"/>
      <c r="H755" s="50"/>
      <c r="I755" s="50"/>
      <c r="J755" s="35"/>
      <c r="K755" s="35"/>
    </row>
    <row r="756" spans="1:11" x14ac:dyDescent="0.3">
      <c r="A756" s="35"/>
      <c r="B756" s="35"/>
      <c r="C756" s="35"/>
      <c r="D756" s="35"/>
      <c r="E756" s="35"/>
      <c r="F756" s="35"/>
      <c r="G756" s="50"/>
      <c r="H756" s="50"/>
      <c r="I756" s="50"/>
      <c r="J756" s="35"/>
      <c r="K756" s="35"/>
    </row>
    <row r="757" spans="1:11" x14ac:dyDescent="0.3">
      <c r="A757" s="35"/>
      <c r="B757" s="35"/>
      <c r="C757" s="35"/>
      <c r="D757" s="35"/>
      <c r="E757" s="35"/>
      <c r="F757" s="35"/>
      <c r="G757" s="50"/>
      <c r="H757" s="50"/>
      <c r="I757" s="50"/>
      <c r="J757" s="35"/>
      <c r="K757" s="35"/>
    </row>
    <row r="758" spans="1:11" x14ac:dyDescent="0.3">
      <c r="A758" s="35"/>
      <c r="B758" s="35"/>
      <c r="C758" s="35"/>
      <c r="D758" s="35"/>
      <c r="E758" s="35"/>
      <c r="F758" s="35"/>
      <c r="G758" s="50"/>
      <c r="H758" s="50"/>
      <c r="I758" s="50"/>
      <c r="J758" s="35"/>
      <c r="K758" s="35"/>
    </row>
    <row r="759" spans="1:11" x14ac:dyDescent="0.3">
      <c r="A759" s="35"/>
      <c r="B759" s="35"/>
      <c r="C759" s="35"/>
      <c r="D759" s="35"/>
      <c r="E759" s="35"/>
      <c r="F759" s="35"/>
      <c r="G759" s="50"/>
      <c r="H759" s="50"/>
      <c r="I759" s="50"/>
      <c r="J759" s="35"/>
      <c r="K759" s="35"/>
    </row>
    <row r="760" spans="1:11" x14ac:dyDescent="0.3">
      <c r="A760" s="35"/>
      <c r="B760" s="35"/>
      <c r="C760" s="35"/>
      <c r="D760" s="35"/>
      <c r="E760" s="35"/>
      <c r="F760" s="35"/>
      <c r="G760" s="50"/>
      <c r="H760" s="50"/>
      <c r="I760" s="50"/>
      <c r="J760" s="35"/>
      <c r="K760" s="35"/>
    </row>
    <row r="761" spans="1:11" x14ac:dyDescent="0.3">
      <c r="A761" s="35"/>
      <c r="B761" s="35"/>
      <c r="C761" s="35"/>
      <c r="D761" s="35"/>
      <c r="E761" s="35"/>
      <c r="F761" s="35"/>
      <c r="G761" s="50"/>
      <c r="H761" s="50"/>
      <c r="I761" s="50"/>
      <c r="J761" s="35"/>
      <c r="K761" s="35"/>
    </row>
    <row r="762" spans="1:11" x14ac:dyDescent="0.3">
      <c r="A762" s="35"/>
      <c r="B762" s="35"/>
      <c r="C762" s="35"/>
      <c r="D762" s="35"/>
      <c r="E762" s="35"/>
      <c r="F762" s="35"/>
      <c r="G762" s="50"/>
      <c r="H762" s="50"/>
      <c r="I762" s="50"/>
      <c r="J762" s="35"/>
      <c r="K762" s="35"/>
    </row>
    <row r="763" spans="1:11" x14ac:dyDescent="0.3">
      <c r="A763" s="35"/>
      <c r="B763" s="35"/>
      <c r="C763" s="35"/>
      <c r="D763" s="35"/>
      <c r="E763" s="35"/>
      <c r="F763" s="35"/>
      <c r="G763" s="50"/>
      <c r="H763" s="50"/>
      <c r="I763" s="50"/>
      <c r="J763" s="35"/>
      <c r="K763" s="35"/>
    </row>
    <row r="764" spans="1:11" x14ac:dyDescent="0.3">
      <c r="A764" s="35"/>
      <c r="B764" s="35"/>
      <c r="C764" s="35"/>
      <c r="D764" s="35"/>
      <c r="E764" s="35"/>
      <c r="F764" s="35"/>
      <c r="G764" s="50"/>
      <c r="H764" s="50"/>
      <c r="I764" s="50"/>
      <c r="J764" s="35"/>
      <c r="K764" s="35"/>
    </row>
    <row r="765" spans="1:11" x14ac:dyDescent="0.3">
      <c r="A765" s="35"/>
      <c r="B765" s="35"/>
      <c r="C765" s="35"/>
      <c r="D765" s="35"/>
      <c r="E765" s="35"/>
      <c r="F765" s="35"/>
      <c r="G765" s="50"/>
      <c r="H765" s="50"/>
      <c r="I765" s="50"/>
      <c r="J765" s="35"/>
      <c r="K765" s="35"/>
    </row>
    <row r="766" spans="1:11" x14ac:dyDescent="0.3">
      <c r="A766" s="35"/>
      <c r="B766" s="35"/>
      <c r="C766" s="35"/>
      <c r="D766" s="35"/>
      <c r="E766" s="35"/>
      <c r="F766" s="35"/>
      <c r="G766" s="50"/>
      <c r="H766" s="50"/>
      <c r="I766" s="50"/>
      <c r="J766" s="35"/>
      <c r="K766" s="35"/>
    </row>
    <row r="767" spans="1:11" x14ac:dyDescent="0.3">
      <c r="A767" s="35"/>
      <c r="B767" s="35"/>
      <c r="C767" s="35"/>
      <c r="D767" s="35"/>
      <c r="E767" s="35"/>
      <c r="F767" s="35"/>
      <c r="G767" s="50"/>
      <c r="H767" s="50"/>
      <c r="I767" s="50"/>
      <c r="J767" s="35"/>
      <c r="K767" s="35"/>
    </row>
    <row r="768" spans="1:11" x14ac:dyDescent="0.3">
      <c r="A768" s="35"/>
      <c r="B768" s="35"/>
      <c r="C768" s="35"/>
      <c r="D768" s="35"/>
      <c r="E768" s="35"/>
      <c r="F768" s="35"/>
      <c r="G768" s="50"/>
      <c r="H768" s="50"/>
      <c r="I768" s="50"/>
      <c r="J768" s="35"/>
      <c r="K768" s="35"/>
    </row>
    <row r="769" spans="1:11" x14ac:dyDescent="0.3">
      <c r="A769" s="35"/>
      <c r="B769" s="35"/>
      <c r="C769" s="35"/>
      <c r="D769" s="35"/>
      <c r="E769" s="35"/>
      <c r="F769" s="35"/>
      <c r="G769" s="50"/>
      <c r="H769" s="50"/>
      <c r="I769" s="50"/>
      <c r="J769" s="35"/>
      <c r="K769" s="35"/>
    </row>
    <row r="770" spans="1:11" x14ac:dyDescent="0.3">
      <c r="A770" s="35"/>
      <c r="B770" s="35"/>
      <c r="C770" s="35"/>
      <c r="D770" s="35"/>
      <c r="E770" s="35"/>
      <c r="F770" s="35"/>
      <c r="G770" s="50"/>
      <c r="H770" s="50"/>
      <c r="I770" s="50"/>
      <c r="J770" s="35"/>
      <c r="K770" s="35"/>
    </row>
    <row r="771" spans="1:11" x14ac:dyDescent="0.3">
      <c r="A771" s="35"/>
      <c r="B771" s="35"/>
      <c r="C771" s="35"/>
      <c r="D771" s="35"/>
      <c r="E771" s="35"/>
      <c r="F771" s="35"/>
      <c r="G771" s="50"/>
      <c r="H771" s="50"/>
      <c r="I771" s="50"/>
      <c r="J771" s="35"/>
      <c r="K771" s="35"/>
    </row>
    <row r="772" spans="1:11" x14ac:dyDescent="0.3">
      <c r="A772" s="35"/>
      <c r="B772" s="35"/>
      <c r="C772" s="35"/>
      <c r="D772" s="35"/>
      <c r="E772" s="35"/>
      <c r="F772" s="35"/>
      <c r="G772" s="50"/>
      <c r="H772" s="50"/>
      <c r="I772" s="50"/>
      <c r="J772" s="35"/>
      <c r="K772" s="35"/>
    </row>
    <row r="773" spans="1:11" x14ac:dyDescent="0.3">
      <c r="A773" s="35"/>
      <c r="B773" s="35"/>
      <c r="C773" s="35"/>
      <c r="D773" s="35"/>
      <c r="E773" s="35"/>
      <c r="F773" s="35"/>
      <c r="G773" s="50"/>
      <c r="H773" s="50"/>
      <c r="I773" s="50"/>
      <c r="J773" s="35"/>
      <c r="K773" s="35"/>
    </row>
    <row r="774" spans="1:11" x14ac:dyDescent="0.3">
      <c r="A774" s="35"/>
      <c r="B774" s="35"/>
      <c r="C774" s="35"/>
      <c r="D774" s="35"/>
      <c r="E774" s="35"/>
      <c r="F774" s="35"/>
      <c r="G774" s="50"/>
      <c r="H774" s="50"/>
      <c r="I774" s="50"/>
      <c r="J774" s="35"/>
      <c r="K774" s="35"/>
    </row>
    <row r="775" spans="1:11" x14ac:dyDescent="0.3">
      <c r="A775" s="35"/>
      <c r="B775" s="35"/>
      <c r="C775" s="35"/>
      <c r="D775" s="35"/>
      <c r="E775" s="35"/>
      <c r="F775" s="35"/>
      <c r="G775" s="50"/>
      <c r="H775" s="50"/>
      <c r="I775" s="50"/>
      <c r="J775" s="35"/>
      <c r="K775" s="35"/>
    </row>
    <row r="776" spans="1:11" x14ac:dyDescent="0.3">
      <c r="A776" s="35"/>
      <c r="B776" s="35"/>
      <c r="C776" s="35"/>
      <c r="D776" s="35"/>
      <c r="E776" s="35"/>
      <c r="F776" s="35"/>
      <c r="G776" s="50"/>
      <c r="H776" s="50"/>
      <c r="I776" s="50"/>
      <c r="J776" s="35"/>
      <c r="K776" s="35"/>
    </row>
    <row r="777" spans="1:11" x14ac:dyDescent="0.3">
      <c r="A777" s="35"/>
      <c r="B777" s="35"/>
      <c r="C777" s="35"/>
      <c r="D777" s="35"/>
      <c r="E777" s="35"/>
      <c r="F777" s="35"/>
      <c r="G777" s="50"/>
      <c r="H777" s="50"/>
      <c r="I777" s="50"/>
      <c r="J777" s="35"/>
      <c r="K777" s="35"/>
    </row>
    <row r="778" spans="1:11" x14ac:dyDescent="0.3">
      <c r="A778" s="35"/>
      <c r="B778" s="35"/>
      <c r="C778" s="35"/>
      <c r="D778" s="35"/>
      <c r="E778" s="35"/>
      <c r="F778" s="35"/>
      <c r="G778" s="50"/>
      <c r="H778" s="50"/>
      <c r="I778" s="50"/>
      <c r="J778" s="35"/>
      <c r="K778" s="35"/>
    </row>
    <row r="779" spans="1:11" x14ac:dyDescent="0.3">
      <c r="A779" s="35"/>
      <c r="B779" s="35"/>
      <c r="C779" s="35"/>
      <c r="D779" s="35"/>
      <c r="E779" s="35"/>
      <c r="F779" s="35"/>
      <c r="G779" s="50"/>
      <c r="H779" s="50"/>
      <c r="I779" s="50"/>
      <c r="J779" s="35"/>
      <c r="K779" s="35"/>
    </row>
    <row r="780" spans="1:11" x14ac:dyDescent="0.3">
      <c r="A780" s="35"/>
      <c r="B780" s="35"/>
      <c r="C780" s="35"/>
      <c r="D780" s="35"/>
      <c r="E780" s="35"/>
      <c r="F780" s="35"/>
      <c r="G780" s="50"/>
      <c r="H780" s="50"/>
      <c r="I780" s="50"/>
      <c r="J780" s="35"/>
      <c r="K780" s="35"/>
    </row>
    <row r="781" spans="1:11" x14ac:dyDescent="0.3">
      <c r="A781" s="35"/>
      <c r="B781" s="35"/>
      <c r="C781" s="35"/>
      <c r="D781" s="35"/>
      <c r="E781" s="35"/>
      <c r="F781" s="35"/>
      <c r="G781" s="50"/>
      <c r="H781" s="50"/>
      <c r="I781" s="50"/>
      <c r="J781" s="35"/>
      <c r="K781" s="35"/>
    </row>
    <row r="782" spans="1:11" x14ac:dyDescent="0.3">
      <c r="A782" s="35"/>
      <c r="B782" s="35"/>
      <c r="C782" s="35"/>
      <c r="D782" s="35"/>
      <c r="E782" s="35"/>
      <c r="F782" s="35"/>
      <c r="G782" s="50"/>
      <c r="H782" s="50"/>
      <c r="I782" s="50"/>
      <c r="J782" s="35"/>
      <c r="K782" s="35"/>
    </row>
    <row r="783" spans="1:11" x14ac:dyDescent="0.3">
      <c r="A783" s="35"/>
      <c r="B783" s="35"/>
      <c r="C783" s="35"/>
      <c r="D783" s="35"/>
      <c r="E783" s="35"/>
      <c r="F783" s="35"/>
      <c r="G783" s="50"/>
      <c r="H783" s="50"/>
      <c r="I783" s="50"/>
      <c r="J783" s="35"/>
      <c r="K783" s="35"/>
    </row>
    <row r="784" spans="1:11" x14ac:dyDescent="0.3">
      <c r="A784" s="35"/>
      <c r="B784" s="35"/>
      <c r="C784" s="35"/>
      <c r="D784" s="35"/>
      <c r="E784" s="35"/>
      <c r="F784" s="35"/>
      <c r="G784" s="50"/>
      <c r="H784" s="50"/>
      <c r="I784" s="50"/>
      <c r="J784" s="35"/>
      <c r="K784" s="35"/>
    </row>
    <row r="785" spans="1:11" x14ac:dyDescent="0.3">
      <c r="A785" s="35"/>
      <c r="B785" s="35"/>
      <c r="C785" s="35"/>
      <c r="D785" s="35"/>
      <c r="E785" s="35"/>
      <c r="F785" s="35"/>
      <c r="G785" s="50"/>
      <c r="H785" s="50"/>
      <c r="I785" s="50"/>
      <c r="J785" s="35"/>
      <c r="K785" s="35"/>
    </row>
    <row r="786" spans="1:11" x14ac:dyDescent="0.3">
      <c r="A786" s="35"/>
      <c r="B786" s="35"/>
      <c r="C786" s="35"/>
      <c r="D786" s="35"/>
      <c r="E786" s="35"/>
      <c r="F786" s="35"/>
      <c r="G786" s="50"/>
      <c r="H786" s="50"/>
      <c r="I786" s="50"/>
      <c r="J786" s="35"/>
      <c r="K786" s="35"/>
    </row>
    <row r="787" spans="1:11" x14ac:dyDescent="0.3">
      <c r="A787" s="35"/>
      <c r="B787" s="35"/>
      <c r="C787" s="35"/>
      <c r="D787" s="35"/>
      <c r="E787" s="35"/>
      <c r="F787" s="35"/>
      <c r="G787" s="50"/>
      <c r="H787" s="50"/>
      <c r="I787" s="50"/>
      <c r="J787" s="35"/>
      <c r="K787" s="35"/>
    </row>
    <row r="788" spans="1:11" x14ac:dyDescent="0.3">
      <c r="A788" s="35"/>
      <c r="B788" s="35"/>
      <c r="C788" s="35"/>
      <c r="D788" s="35"/>
      <c r="E788" s="35"/>
      <c r="F788" s="35"/>
      <c r="G788" s="50"/>
      <c r="H788" s="50"/>
      <c r="I788" s="50"/>
      <c r="J788" s="35"/>
      <c r="K788" s="35"/>
    </row>
    <row r="789" spans="1:11" x14ac:dyDescent="0.3">
      <c r="A789" s="35"/>
      <c r="B789" s="35"/>
      <c r="C789" s="35"/>
      <c r="D789" s="35"/>
      <c r="E789" s="35"/>
      <c r="F789" s="35"/>
      <c r="G789" s="50"/>
      <c r="H789" s="50"/>
      <c r="I789" s="50"/>
      <c r="J789" s="35"/>
      <c r="K789" s="35"/>
    </row>
    <row r="790" spans="1:11" x14ac:dyDescent="0.3">
      <c r="A790" s="35"/>
      <c r="B790" s="35"/>
      <c r="C790" s="35"/>
      <c r="D790" s="35"/>
      <c r="E790" s="35"/>
      <c r="F790" s="35"/>
      <c r="G790" s="50"/>
      <c r="H790" s="50"/>
      <c r="I790" s="50"/>
      <c r="J790" s="35"/>
      <c r="K790" s="35"/>
    </row>
    <row r="791" spans="1:11" x14ac:dyDescent="0.3">
      <c r="A791" s="35"/>
      <c r="B791" s="35"/>
      <c r="C791" s="35"/>
      <c r="D791" s="35"/>
      <c r="E791" s="35"/>
      <c r="F791" s="35"/>
      <c r="G791" s="50"/>
      <c r="H791" s="50"/>
      <c r="I791" s="50"/>
      <c r="J791" s="35"/>
      <c r="K791" s="35"/>
    </row>
    <row r="792" spans="1:11" x14ac:dyDescent="0.3">
      <c r="A792" s="35"/>
      <c r="B792" s="35"/>
      <c r="C792" s="35"/>
      <c r="D792" s="35"/>
      <c r="E792" s="35"/>
      <c r="F792" s="35"/>
      <c r="G792" s="50"/>
      <c r="H792" s="50"/>
      <c r="I792" s="50"/>
      <c r="J792" s="35"/>
      <c r="K792" s="35"/>
    </row>
    <row r="793" spans="1:11" x14ac:dyDescent="0.3">
      <c r="A793" s="35"/>
      <c r="B793" s="35"/>
      <c r="C793" s="35"/>
      <c r="D793" s="35"/>
      <c r="E793" s="35"/>
      <c r="F793" s="35"/>
      <c r="G793" s="50"/>
      <c r="H793" s="50"/>
      <c r="I793" s="50"/>
      <c r="J793" s="35"/>
      <c r="K793" s="35"/>
    </row>
    <row r="794" spans="1:11" x14ac:dyDescent="0.3">
      <c r="A794" s="35"/>
      <c r="B794" s="35"/>
      <c r="C794" s="35"/>
      <c r="D794" s="35"/>
      <c r="E794" s="35"/>
      <c r="F794" s="35"/>
      <c r="G794" s="50"/>
      <c r="H794" s="50"/>
      <c r="I794" s="50"/>
      <c r="J794" s="35"/>
      <c r="K794" s="35"/>
    </row>
    <row r="795" spans="1:11" x14ac:dyDescent="0.3">
      <c r="A795" s="35"/>
      <c r="B795" s="35"/>
      <c r="C795" s="35"/>
      <c r="D795" s="35"/>
      <c r="E795" s="35"/>
      <c r="F795" s="35"/>
      <c r="G795" s="50"/>
      <c r="H795" s="50"/>
      <c r="I795" s="50"/>
      <c r="J795" s="35"/>
      <c r="K795" s="35"/>
    </row>
    <row r="796" spans="1:11" x14ac:dyDescent="0.3">
      <c r="A796" s="35"/>
      <c r="B796" s="35"/>
      <c r="C796" s="35"/>
      <c r="D796" s="35"/>
      <c r="E796" s="35"/>
      <c r="F796" s="35"/>
      <c r="G796" s="50"/>
      <c r="H796" s="50"/>
      <c r="I796" s="50"/>
      <c r="J796" s="35"/>
      <c r="K796" s="35"/>
    </row>
    <row r="797" spans="1:11" x14ac:dyDescent="0.3">
      <c r="A797" s="35"/>
      <c r="B797" s="35"/>
      <c r="C797" s="35"/>
      <c r="D797" s="35"/>
      <c r="E797" s="35"/>
      <c r="F797" s="35"/>
      <c r="G797" s="50"/>
      <c r="H797" s="50"/>
      <c r="I797" s="50"/>
      <c r="J797" s="35"/>
      <c r="K797" s="35"/>
    </row>
    <row r="798" spans="1:11" x14ac:dyDescent="0.3">
      <c r="A798" s="35"/>
      <c r="B798" s="35"/>
      <c r="C798" s="35"/>
      <c r="D798" s="35"/>
      <c r="E798" s="35"/>
      <c r="F798" s="35"/>
      <c r="G798" s="50"/>
      <c r="H798" s="50"/>
      <c r="I798" s="50"/>
      <c r="J798" s="35"/>
      <c r="K798" s="35"/>
    </row>
    <row r="799" spans="1:11" x14ac:dyDescent="0.3">
      <c r="A799" s="35"/>
      <c r="B799" s="35"/>
      <c r="C799" s="35"/>
      <c r="D799" s="35"/>
      <c r="E799" s="35"/>
      <c r="F799" s="35"/>
      <c r="G799" s="50"/>
      <c r="H799" s="50"/>
      <c r="I799" s="50"/>
      <c r="J799" s="35"/>
      <c r="K799" s="35"/>
    </row>
    <row r="800" spans="1:11" x14ac:dyDescent="0.3">
      <c r="A800" s="35"/>
      <c r="B800" s="35"/>
      <c r="C800" s="35"/>
      <c r="D800" s="35"/>
      <c r="E800" s="35"/>
      <c r="F800" s="35"/>
      <c r="G800" s="50"/>
      <c r="H800" s="50"/>
      <c r="I800" s="50"/>
      <c r="J800" s="35"/>
      <c r="K800" s="35"/>
    </row>
    <row r="801" spans="1:11" x14ac:dyDescent="0.3">
      <c r="A801" s="35"/>
      <c r="B801" s="35"/>
      <c r="C801" s="35"/>
      <c r="D801" s="35"/>
      <c r="E801" s="35"/>
      <c r="F801" s="35"/>
      <c r="G801" s="50"/>
      <c r="H801" s="50"/>
      <c r="I801" s="50"/>
      <c r="J801" s="35"/>
      <c r="K801" s="35"/>
    </row>
    <row r="802" spans="1:11" x14ac:dyDescent="0.3">
      <c r="A802" s="35"/>
      <c r="B802" s="35"/>
      <c r="C802" s="35"/>
      <c r="D802" s="35"/>
      <c r="E802" s="35"/>
      <c r="F802" s="35"/>
      <c r="G802" s="50"/>
      <c r="H802" s="50"/>
      <c r="I802" s="50"/>
      <c r="J802" s="35"/>
      <c r="K802" s="35"/>
    </row>
    <row r="803" spans="1:11" x14ac:dyDescent="0.3">
      <c r="A803" s="35"/>
      <c r="B803" s="35"/>
      <c r="C803" s="35"/>
      <c r="D803" s="35"/>
      <c r="E803" s="35"/>
      <c r="F803" s="35"/>
      <c r="G803" s="50"/>
      <c r="H803" s="50"/>
      <c r="I803" s="50"/>
      <c r="J803" s="35"/>
      <c r="K803" s="35"/>
    </row>
    <row r="804" spans="1:11" x14ac:dyDescent="0.3">
      <c r="A804" s="35"/>
      <c r="B804" s="35"/>
      <c r="C804" s="35"/>
      <c r="D804" s="35"/>
      <c r="E804" s="35"/>
      <c r="F804" s="35"/>
      <c r="G804" s="50"/>
      <c r="H804" s="50"/>
      <c r="I804" s="50"/>
      <c r="J804" s="35"/>
      <c r="K804" s="35"/>
    </row>
    <row r="805" spans="1:11" x14ac:dyDescent="0.3">
      <c r="A805" s="35"/>
      <c r="B805" s="35"/>
      <c r="C805" s="35"/>
      <c r="D805" s="35"/>
      <c r="E805" s="35"/>
      <c r="F805" s="35"/>
      <c r="G805" s="50"/>
      <c r="H805" s="50"/>
      <c r="I805" s="50"/>
      <c r="J805" s="35"/>
      <c r="K805" s="35"/>
    </row>
    <row r="806" spans="1:11" x14ac:dyDescent="0.3">
      <c r="A806" s="35"/>
      <c r="B806" s="35"/>
      <c r="C806" s="35"/>
      <c r="D806" s="35"/>
      <c r="E806" s="35"/>
      <c r="F806" s="35"/>
      <c r="G806" s="50"/>
      <c r="H806" s="50"/>
      <c r="I806" s="50"/>
      <c r="J806" s="35"/>
      <c r="K806" s="35"/>
    </row>
    <row r="807" spans="1:11" x14ac:dyDescent="0.3">
      <c r="A807" s="35"/>
      <c r="B807" s="35"/>
      <c r="C807" s="35"/>
      <c r="D807" s="35"/>
      <c r="E807" s="35"/>
      <c r="F807" s="35"/>
      <c r="G807" s="50"/>
      <c r="H807" s="50"/>
      <c r="I807" s="50"/>
      <c r="J807" s="35"/>
      <c r="K807" s="35"/>
    </row>
    <row r="808" spans="1:11" x14ac:dyDescent="0.3">
      <c r="A808" s="35"/>
      <c r="B808" s="35"/>
      <c r="C808" s="35"/>
      <c r="D808" s="35"/>
      <c r="E808" s="35"/>
      <c r="F808" s="35"/>
      <c r="G808" s="50"/>
      <c r="H808" s="50"/>
      <c r="I808" s="50"/>
      <c r="J808" s="35"/>
      <c r="K808" s="35"/>
    </row>
    <row r="809" spans="1:11" x14ac:dyDescent="0.3">
      <c r="A809" s="35"/>
      <c r="B809" s="35"/>
      <c r="C809" s="35"/>
      <c r="D809" s="35"/>
      <c r="E809" s="35"/>
      <c r="F809" s="35"/>
      <c r="G809" s="50"/>
      <c r="H809" s="50"/>
      <c r="I809" s="50"/>
      <c r="J809" s="35"/>
      <c r="K809" s="35"/>
    </row>
    <row r="810" spans="1:11" x14ac:dyDescent="0.3">
      <c r="A810" s="35"/>
      <c r="B810" s="35"/>
      <c r="C810" s="35"/>
      <c r="D810" s="35"/>
      <c r="E810" s="35"/>
      <c r="F810" s="35"/>
      <c r="G810" s="50"/>
      <c r="H810" s="50"/>
      <c r="I810" s="50"/>
      <c r="J810" s="35"/>
      <c r="K810" s="35"/>
    </row>
    <row r="811" spans="1:11" x14ac:dyDescent="0.3">
      <c r="A811" s="35"/>
      <c r="B811" s="35"/>
      <c r="C811" s="35"/>
      <c r="D811" s="35"/>
      <c r="E811" s="35"/>
      <c r="F811" s="35"/>
      <c r="G811" s="50"/>
      <c r="H811" s="50"/>
      <c r="I811" s="50"/>
      <c r="J811" s="35"/>
      <c r="K811" s="35"/>
    </row>
    <row r="812" spans="1:11" x14ac:dyDescent="0.3">
      <c r="A812" s="35"/>
      <c r="B812" s="35"/>
      <c r="C812" s="35"/>
      <c r="D812" s="35"/>
      <c r="E812" s="35"/>
      <c r="F812" s="35"/>
      <c r="G812" s="50"/>
      <c r="H812" s="50"/>
      <c r="I812" s="50"/>
      <c r="J812" s="35"/>
      <c r="K812" s="35"/>
    </row>
    <row r="813" spans="1:11" x14ac:dyDescent="0.3">
      <c r="A813" s="35"/>
      <c r="B813" s="35"/>
      <c r="C813" s="35"/>
      <c r="D813" s="35"/>
      <c r="E813" s="35"/>
      <c r="F813" s="35"/>
      <c r="G813" s="50"/>
      <c r="H813" s="50"/>
      <c r="I813" s="50"/>
      <c r="J813" s="35"/>
      <c r="K813" s="35"/>
    </row>
    <row r="814" spans="1:11" x14ac:dyDescent="0.3">
      <c r="A814" s="35"/>
      <c r="B814" s="35"/>
      <c r="C814" s="35"/>
      <c r="D814" s="35"/>
      <c r="E814" s="35"/>
      <c r="F814" s="35"/>
      <c r="G814" s="50"/>
      <c r="H814" s="50"/>
      <c r="I814" s="50"/>
      <c r="J814" s="35"/>
      <c r="K814" s="35"/>
    </row>
    <row r="815" spans="1:11" x14ac:dyDescent="0.3">
      <c r="A815" s="35"/>
      <c r="B815" s="35"/>
      <c r="C815" s="35"/>
      <c r="D815" s="35"/>
      <c r="E815" s="35"/>
      <c r="F815" s="35"/>
      <c r="G815" s="50"/>
      <c r="H815" s="50"/>
      <c r="I815" s="50"/>
      <c r="J815" s="35"/>
      <c r="K815" s="35"/>
    </row>
    <row r="816" spans="1:11" x14ac:dyDescent="0.3">
      <c r="A816" s="35"/>
      <c r="B816" s="35"/>
      <c r="C816" s="35"/>
      <c r="D816" s="35"/>
      <c r="E816" s="35"/>
      <c r="F816" s="35"/>
      <c r="G816" s="50"/>
      <c r="H816" s="50"/>
      <c r="I816" s="50"/>
      <c r="J816" s="35"/>
      <c r="K816" s="35"/>
    </row>
    <row r="817" spans="1:11" x14ac:dyDescent="0.3">
      <c r="A817" s="35"/>
      <c r="B817" s="35"/>
      <c r="C817" s="35"/>
      <c r="D817" s="35"/>
      <c r="E817" s="35"/>
      <c r="F817" s="35"/>
      <c r="G817" s="50"/>
      <c r="H817" s="50"/>
      <c r="I817" s="50"/>
      <c r="J817" s="35"/>
      <c r="K817" s="35"/>
    </row>
    <row r="818" spans="1:11" x14ac:dyDescent="0.3">
      <c r="A818" s="35"/>
      <c r="B818" s="35"/>
      <c r="C818" s="35"/>
      <c r="D818" s="35"/>
      <c r="E818" s="35"/>
      <c r="F818" s="35"/>
      <c r="G818" s="50"/>
      <c r="H818" s="50"/>
      <c r="I818" s="50"/>
      <c r="J818" s="35"/>
      <c r="K818" s="35"/>
    </row>
    <row r="819" spans="1:11" x14ac:dyDescent="0.3">
      <c r="A819" s="35"/>
      <c r="B819" s="35"/>
      <c r="C819" s="35"/>
      <c r="D819" s="35"/>
      <c r="E819" s="35"/>
      <c r="F819" s="35"/>
      <c r="G819" s="50"/>
      <c r="H819" s="50"/>
      <c r="I819" s="50"/>
      <c r="J819" s="35"/>
      <c r="K819" s="35"/>
    </row>
    <row r="820" spans="1:11" x14ac:dyDescent="0.3">
      <c r="A820" s="35"/>
      <c r="B820" s="35"/>
      <c r="C820" s="35"/>
      <c r="D820" s="35"/>
      <c r="E820" s="35"/>
      <c r="F820" s="35"/>
      <c r="G820" s="50"/>
      <c r="H820" s="50"/>
      <c r="I820" s="50"/>
      <c r="J820" s="35"/>
      <c r="K820" s="35"/>
    </row>
    <row r="821" spans="1:11" x14ac:dyDescent="0.3">
      <c r="A821" s="35"/>
      <c r="B821" s="35"/>
      <c r="C821" s="35"/>
      <c r="D821" s="35"/>
      <c r="E821" s="35"/>
      <c r="F821" s="35"/>
      <c r="G821" s="50"/>
      <c r="H821" s="50"/>
      <c r="I821" s="50"/>
      <c r="J821" s="35"/>
      <c r="K821" s="35"/>
    </row>
    <row r="822" spans="1:11" x14ac:dyDescent="0.3">
      <c r="A822" s="35"/>
      <c r="B822" s="35"/>
      <c r="C822" s="35"/>
      <c r="D822" s="35"/>
      <c r="E822" s="35"/>
      <c r="F822" s="35"/>
      <c r="G822" s="50"/>
      <c r="H822" s="50"/>
      <c r="I822" s="50"/>
      <c r="J822" s="35"/>
      <c r="K822" s="35"/>
    </row>
    <row r="823" spans="1:11" x14ac:dyDescent="0.3">
      <c r="A823" s="35"/>
      <c r="B823" s="35"/>
      <c r="C823" s="35"/>
      <c r="D823" s="35"/>
      <c r="E823" s="35"/>
      <c r="F823" s="35"/>
      <c r="G823" s="50"/>
      <c r="H823" s="50"/>
      <c r="I823" s="50"/>
      <c r="J823" s="35"/>
      <c r="K823" s="35"/>
    </row>
    <row r="824" spans="1:11" x14ac:dyDescent="0.3">
      <c r="A824" s="35"/>
      <c r="B824" s="35"/>
      <c r="C824" s="35"/>
      <c r="D824" s="35"/>
      <c r="E824" s="35"/>
      <c r="F824" s="35"/>
      <c r="G824" s="50"/>
      <c r="H824" s="50"/>
      <c r="I824" s="50"/>
      <c r="J824" s="35"/>
      <c r="K824" s="35"/>
    </row>
    <row r="825" spans="1:11" x14ac:dyDescent="0.3">
      <c r="A825" s="35"/>
      <c r="B825" s="35"/>
      <c r="C825" s="35"/>
      <c r="D825" s="35"/>
      <c r="E825" s="35"/>
      <c r="F825" s="35"/>
      <c r="G825" s="50"/>
      <c r="H825" s="50"/>
      <c r="I825" s="50"/>
      <c r="J825" s="35"/>
      <c r="K825" s="35"/>
    </row>
    <row r="826" spans="1:11" x14ac:dyDescent="0.3">
      <c r="A826" s="35"/>
      <c r="B826" s="35"/>
      <c r="C826" s="35"/>
      <c r="D826" s="35"/>
      <c r="E826" s="35"/>
      <c r="F826" s="35"/>
      <c r="G826" s="50"/>
      <c r="H826" s="50"/>
      <c r="I826" s="50"/>
      <c r="J826" s="35"/>
      <c r="K826" s="35"/>
    </row>
    <row r="827" spans="1:11" x14ac:dyDescent="0.3">
      <c r="A827" s="35"/>
      <c r="B827" s="35"/>
      <c r="C827" s="35"/>
      <c r="D827" s="35"/>
      <c r="E827" s="35"/>
      <c r="F827" s="35"/>
      <c r="G827" s="50"/>
      <c r="H827" s="50"/>
      <c r="I827" s="50"/>
      <c r="J827" s="35"/>
      <c r="K827" s="35"/>
    </row>
    <row r="828" spans="1:11" x14ac:dyDescent="0.3">
      <c r="A828" s="35"/>
      <c r="B828" s="35"/>
      <c r="C828" s="35"/>
      <c r="D828" s="35"/>
      <c r="E828" s="35"/>
      <c r="F828" s="35"/>
      <c r="G828" s="50"/>
      <c r="H828" s="50"/>
      <c r="I828" s="50"/>
      <c r="J828" s="35"/>
      <c r="K828" s="35"/>
    </row>
    <row r="829" spans="1:11" x14ac:dyDescent="0.3">
      <c r="A829" s="35"/>
      <c r="B829" s="35"/>
      <c r="C829" s="35"/>
      <c r="D829" s="35"/>
      <c r="E829" s="35"/>
      <c r="F829" s="35"/>
      <c r="G829" s="50"/>
      <c r="H829" s="50"/>
      <c r="I829" s="50"/>
      <c r="J829" s="35"/>
      <c r="K829" s="35"/>
    </row>
    <row r="830" spans="1:11" x14ac:dyDescent="0.3">
      <c r="A830" s="35"/>
      <c r="B830" s="35"/>
      <c r="C830" s="35"/>
      <c r="D830" s="35"/>
      <c r="E830" s="35"/>
      <c r="F830" s="35"/>
      <c r="G830" s="50"/>
      <c r="H830" s="50"/>
      <c r="I830" s="50"/>
      <c r="J830" s="35"/>
      <c r="K830" s="35"/>
    </row>
    <row r="831" spans="1:11" x14ac:dyDescent="0.3">
      <c r="A831" s="35"/>
      <c r="B831" s="35"/>
      <c r="C831" s="35"/>
      <c r="D831" s="35"/>
      <c r="E831" s="35"/>
      <c r="F831" s="35"/>
      <c r="G831" s="50"/>
      <c r="H831" s="50"/>
      <c r="I831" s="50"/>
      <c r="J831" s="35"/>
      <c r="K831" s="35"/>
    </row>
    <row r="832" spans="1:11" x14ac:dyDescent="0.3">
      <c r="A832" s="35"/>
      <c r="B832" s="35"/>
      <c r="C832" s="35"/>
      <c r="D832" s="35"/>
      <c r="E832" s="35"/>
      <c r="F832" s="35"/>
      <c r="G832" s="50"/>
      <c r="H832" s="50"/>
      <c r="I832" s="50"/>
      <c r="J832" s="35"/>
      <c r="K832" s="35"/>
    </row>
    <row r="833" spans="1:11" x14ac:dyDescent="0.3">
      <c r="A833" s="35"/>
      <c r="B833" s="35"/>
      <c r="C833" s="35"/>
      <c r="D833" s="35"/>
      <c r="E833" s="35"/>
      <c r="F833" s="35"/>
      <c r="G833" s="50"/>
      <c r="H833" s="50"/>
      <c r="I833" s="50"/>
      <c r="J833" s="35"/>
      <c r="K833" s="35"/>
    </row>
    <row r="834" spans="1:11" x14ac:dyDescent="0.3">
      <c r="A834" s="35"/>
      <c r="B834" s="35"/>
      <c r="C834" s="35"/>
      <c r="D834" s="35"/>
      <c r="E834" s="35"/>
      <c r="F834" s="35"/>
      <c r="G834" s="50"/>
      <c r="H834" s="50"/>
      <c r="I834" s="50"/>
      <c r="J834" s="35"/>
      <c r="K834" s="35"/>
    </row>
    <row r="835" spans="1:11" x14ac:dyDescent="0.3">
      <c r="A835" s="35"/>
      <c r="B835" s="35"/>
      <c r="C835" s="35"/>
      <c r="D835" s="35"/>
      <c r="E835" s="35"/>
      <c r="F835" s="35"/>
      <c r="G835" s="50"/>
      <c r="H835" s="50"/>
      <c r="I835" s="50"/>
      <c r="J835" s="35"/>
      <c r="K835" s="35"/>
    </row>
    <row r="836" spans="1:11" x14ac:dyDescent="0.3">
      <c r="A836" s="35"/>
      <c r="B836" s="35"/>
      <c r="C836" s="35"/>
      <c r="D836" s="35"/>
      <c r="E836" s="35"/>
      <c r="F836" s="35"/>
      <c r="G836" s="50"/>
      <c r="H836" s="50"/>
      <c r="I836" s="50"/>
      <c r="J836" s="35"/>
      <c r="K836" s="35"/>
    </row>
    <row r="837" spans="1:11" x14ac:dyDescent="0.3">
      <c r="A837" s="35"/>
      <c r="B837" s="35"/>
      <c r="C837" s="35"/>
      <c r="D837" s="35"/>
      <c r="E837" s="35"/>
      <c r="F837" s="35"/>
      <c r="G837" s="50"/>
      <c r="H837" s="50"/>
      <c r="I837" s="50"/>
      <c r="J837" s="35"/>
      <c r="K837" s="35"/>
    </row>
    <row r="838" spans="1:11" x14ac:dyDescent="0.3">
      <c r="A838" s="35"/>
      <c r="B838" s="35"/>
      <c r="C838" s="35"/>
      <c r="D838" s="35"/>
      <c r="E838" s="35"/>
      <c r="F838" s="35"/>
      <c r="G838" s="50"/>
      <c r="H838" s="50"/>
      <c r="I838" s="50"/>
      <c r="J838" s="35"/>
      <c r="K838" s="35"/>
    </row>
    <row r="839" spans="1:11" x14ac:dyDescent="0.3">
      <c r="A839" s="35"/>
      <c r="B839" s="35"/>
      <c r="C839" s="35"/>
      <c r="D839" s="35"/>
      <c r="E839" s="35"/>
      <c r="F839" s="35"/>
      <c r="G839" s="50"/>
      <c r="H839" s="50"/>
      <c r="I839" s="50"/>
      <c r="J839" s="35"/>
      <c r="K839" s="35"/>
    </row>
    <row r="840" spans="1:11" x14ac:dyDescent="0.3">
      <c r="A840" s="35"/>
      <c r="B840" s="35"/>
      <c r="C840" s="35"/>
      <c r="D840" s="35"/>
      <c r="E840" s="35"/>
      <c r="F840" s="35"/>
      <c r="G840" s="50"/>
      <c r="H840" s="50"/>
      <c r="I840" s="50"/>
      <c r="J840" s="35"/>
      <c r="K840" s="35"/>
    </row>
    <row r="841" spans="1:11" x14ac:dyDescent="0.3">
      <c r="A841" s="35"/>
      <c r="B841" s="35"/>
      <c r="C841" s="35"/>
      <c r="D841" s="35"/>
      <c r="E841" s="35"/>
      <c r="F841" s="35"/>
      <c r="G841" s="50"/>
      <c r="H841" s="50"/>
      <c r="I841" s="50"/>
      <c r="J841" s="35"/>
      <c r="K841" s="35"/>
    </row>
    <row r="842" spans="1:11" x14ac:dyDescent="0.3">
      <c r="A842" s="35"/>
      <c r="B842" s="35"/>
      <c r="C842" s="35"/>
      <c r="D842" s="35"/>
      <c r="E842" s="35"/>
      <c r="F842" s="35"/>
      <c r="G842" s="50"/>
      <c r="H842" s="50"/>
      <c r="I842" s="50"/>
      <c r="J842" s="35"/>
      <c r="K842" s="35"/>
    </row>
    <row r="843" spans="1:11" x14ac:dyDescent="0.3">
      <c r="A843" s="35"/>
      <c r="B843" s="35"/>
      <c r="C843" s="35"/>
      <c r="D843" s="35"/>
      <c r="E843" s="35"/>
      <c r="F843" s="35"/>
      <c r="G843" s="50"/>
      <c r="H843" s="50"/>
      <c r="I843" s="50"/>
      <c r="J843" s="35"/>
      <c r="K843" s="35"/>
    </row>
    <row r="844" spans="1:11" x14ac:dyDescent="0.3">
      <c r="A844" s="35"/>
      <c r="B844" s="35"/>
      <c r="C844" s="35"/>
      <c r="D844" s="35"/>
      <c r="E844" s="35"/>
      <c r="F844" s="35"/>
      <c r="G844" s="50"/>
      <c r="H844" s="50"/>
      <c r="I844" s="50"/>
      <c r="J844" s="35"/>
      <c r="K844" s="35"/>
    </row>
    <row r="845" spans="1:11" x14ac:dyDescent="0.3">
      <c r="A845" s="35"/>
      <c r="B845" s="35"/>
      <c r="C845" s="35"/>
      <c r="D845" s="35"/>
      <c r="E845" s="35"/>
      <c r="F845" s="35"/>
      <c r="G845" s="50"/>
      <c r="H845" s="50"/>
      <c r="I845" s="50"/>
      <c r="J845" s="35"/>
      <c r="K845" s="35"/>
    </row>
    <row r="846" spans="1:11" x14ac:dyDescent="0.3">
      <c r="A846" s="35"/>
      <c r="B846" s="35"/>
      <c r="C846" s="35"/>
      <c r="D846" s="35"/>
      <c r="E846" s="35"/>
      <c r="F846" s="35"/>
      <c r="G846" s="50"/>
      <c r="H846" s="50"/>
      <c r="I846" s="50"/>
      <c r="J846" s="35"/>
      <c r="K846" s="35"/>
    </row>
    <row r="847" spans="1:11" x14ac:dyDescent="0.3">
      <c r="A847" s="35"/>
      <c r="B847" s="35"/>
      <c r="C847" s="35"/>
      <c r="D847" s="35"/>
      <c r="E847" s="35"/>
      <c r="F847" s="35"/>
      <c r="G847" s="50"/>
      <c r="H847" s="50"/>
      <c r="I847" s="50"/>
      <c r="J847" s="35"/>
      <c r="K847" s="35"/>
    </row>
    <row r="848" spans="1:11" x14ac:dyDescent="0.3">
      <c r="A848" s="35"/>
      <c r="B848" s="35"/>
      <c r="C848" s="35"/>
      <c r="D848" s="35"/>
      <c r="E848" s="35"/>
      <c r="F848" s="35"/>
      <c r="G848" s="50"/>
      <c r="H848" s="50"/>
      <c r="I848" s="50"/>
      <c r="J848" s="35"/>
      <c r="K848" s="35"/>
    </row>
    <row r="849" spans="1:11" x14ac:dyDescent="0.3">
      <c r="A849" s="35"/>
      <c r="B849" s="35"/>
      <c r="C849" s="35"/>
      <c r="D849" s="35"/>
      <c r="E849" s="35"/>
      <c r="F849" s="35"/>
      <c r="G849" s="50"/>
      <c r="H849" s="50"/>
      <c r="I849" s="50"/>
      <c r="J849" s="35"/>
      <c r="K849" s="35"/>
    </row>
    <row r="850" spans="1:11" x14ac:dyDescent="0.3">
      <c r="A850" s="35"/>
      <c r="B850" s="35"/>
      <c r="C850" s="35"/>
      <c r="D850" s="35"/>
      <c r="E850" s="35"/>
      <c r="F850" s="35"/>
      <c r="G850" s="50"/>
      <c r="H850" s="50"/>
      <c r="I850" s="50"/>
      <c r="J850" s="35"/>
      <c r="K850" s="35"/>
    </row>
    <row r="851" spans="1:11" x14ac:dyDescent="0.3">
      <c r="A851" s="35"/>
      <c r="B851" s="35"/>
      <c r="C851" s="35"/>
      <c r="D851" s="35"/>
      <c r="E851" s="35"/>
      <c r="F851" s="35"/>
      <c r="G851" s="50"/>
      <c r="H851" s="50"/>
      <c r="I851" s="50"/>
      <c r="J851" s="35"/>
      <c r="K851" s="35"/>
    </row>
    <row r="852" spans="1:11" x14ac:dyDescent="0.3">
      <c r="A852" s="35"/>
      <c r="B852" s="35"/>
      <c r="C852" s="35"/>
      <c r="D852" s="35"/>
      <c r="E852" s="35"/>
      <c r="F852" s="35"/>
      <c r="G852" s="50"/>
      <c r="H852" s="50"/>
      <c r="I852" s="50"/>
      <c r="J852" s="35"/>
      <c r="K852" s="35"/>
    </row>
    <row r="853" spans="1:11" x14ac:dyDescent="0.3">
      <c r="A853" s="35"/>
      <c r="B853" s="35"/>
      <c r="C853" s="35"/>
      <c r="D853" s="35"/>
      <c r="E853" s="35"/>
      <c r="F853" s="35"/>
      <c r="G853" s="50"/>
      <c r="H853" s="50"/>
      <c r="I853" s="50"/>
      <c r="J853" s="35"/>
      <c r="K853" s="35"/>
    </row>
    <row r="854" spans="1:11" x14ac:dyDescent="0.3">
      <c r="A854" s="35"/>
      <c r="B854" s="35"/>
      <c r="C854" s="35"/>
      <c r="D854" s="35"/>
      <c r="E854" s="35"/>
      <c r="F854" s="35"/>
      <c r="G854" s="50"/>
      <c r="H854" s="50"/>
      <c r="I854" s="50"/>
      <c r="J854" s="35"/>
      <c r="K854" s="35"/>
    </row>
    <row r="855" spans="1:11" x14ac:dyDescent="0.3">
      <c r="A855" s="35"/>
      <c r="B855" s="35"/>
      <c r="C855" s="35"/>
      <c r="D855" s="35"/>
      <c r="E855" s="35"/>
      <c r="F855" s="35"/>
      <c r="G855" s="50"/>
      <c r="H855" s="50"/>
      <c r="I855" s="50"/>
      <c r="J855" s="35"/>
      <c r="K855" s="35"/>
    </row>
    <row r="856" spans="1:11" x14ac:dyDescent="0.3">
      <c r="A856" s="35"/>
      <c r="B856" s="35"/>
      <c r="C856" s="35"/>
      <c r="D856" s="35"/>
      <c r="E856" s="35"/>
      <c r="F856" s="35"/>
      <c r="G856" s="50"/>
      <c r="H856" s="50"/>
      <c r="I856" s="50"/>
      <c r="J856" s="35"/>
      <c r="K856" s="35"/>
    </row>
    <row r="857" spans="1:11" x14ac:dyDescent="0.3">
      <c r="A857" s="35"/>
      <c r="B857" s="35"/>
      <c r="C857" s="35"/>
      <c r="D857" s="35"/>
      <c r="E857" s="35"/>
      <c r="F857" s="35"/>
      <c r="G857" s="50"/>
      <c r="H857" s="50"/>
      <c r="I857" s="50"/>
      <c r="J857" s="35"/>
      <c r="K857" s="35"/>
    </row>
    <row r="858" spans="1:11" x14ac:dyDescent="0.3">
      <c r="A858" s="35"/>
      <c r="B858" s="35"/>
      <c r="C858" s="35"/>
      <c r="D858" s="35"/>
      <c r="E858" s="35"/>
      <c r="F858" s="35"/>
      <c r="G858" s="50"/>
      <c r="H858" s="50"/>
      <c r="I858" s="50"/>
      <c r="J858" s="35"/>
      <c r="K858" s="35"/>
    </row>
    <row r="859" spans="1:11" x14ac:dyDescent="0.3">
      <c r="A859" s="35"/>
      <c r="B859" s="35"/>
      <c r="C859" s="35"/>
      <c r="D859" s="35"/>
      <c r="E859" s="35"/>
      <c r="F859" s="35"/>
      <c r="G859" s="50"/>
      <c r="H859" s="50"/>
      <c r="I859" s="50"/>
      <c r="J859" s="35"/>
      <c r="K859" s="35"/>
    </row>
    <row r="860" spans="1:11" x14ac:dyDescent="0.3">
      <c r="A860" s="35"/>
      <c r="B860" s="35"/>
      <c r="C860" s="35"/>
      <c r="D860" s="35"/>
      <c r="E860" s="35"/>
      <c r="F860" s="35"/>
      <c r="G860" s="50"/>
      <c r="H860" s="50"/>
      <c r="I860" s="50"/>
      <c r="J860" s="35"/>
      <c r="K860" s="35"/>
    </row>
    <row r="861" spans="1:11" x14ac:dyDescent="0.3">
      <c r="A861" s="35"/>
      <c r="B861" s="35"/>
      <c r="C861" s="35"/>
      <c r="D861" s="35"/>
      <c r="E861" s="35"/>
      <c r="F861" s="35"/>
      <c r="G861" s="50"/>
      <c r="H861" s="50"/>
      <c r="I861" s="50"/>
      <c r="J861" s="35"/>
      <c r="K861" s="35"/>
    </row>
    <row r="862" spans="1:11" x14ac:dyDescent="0.3">
      <c r="A862" s="35"/>
      <c r="B862" s="35"/>
      <c r="C862" s="35"/>
      <c r="D862" s="35"/>
      <c r="E862" s="35"/>
      <c r="F862" s="35"/>
      <c r="G862" s="50"/>
      <c r="H862" s="50"/>
      <c r="I862" s="50"/>
      <c r="J862" s="35"/>
      <c r="K862" s="35"/>
    </row>
    <row r="863" spans="1:11" x14ac:dyDescent="0.3">
      <c r="A863" s="35"/>
      <c r="B863" s="35"/>
      <c r="C863" s="35"/>
      <c r="D863" s="35"/>
      <c r="E863" s="35"/>
      <c r="F863" s="35"/>
      <c r="G863" s="50"/>
      <c r="H863" s="50"/>
      <c r="I863" s="50"/>
      <c r="J863" s="35"/>
      <c r="K863" s="35"/>
    </row>
    <row r="864" spans="1:11" x14ac:dyDescent="0.3">
      <c r="A864" s="35"/>
      <c r="B864" s="35"/>
      <c r="C864" s="35"/>
      <c r="D864" s="35"/>
      <c r="E864" s="35"/>
      <c r="F864" s="35"/>
      <c r="G864" s="50"/>
      <c r="H864" s="50"/>
      <c r="I864" s="50"/>
      <c r="J864" s="35"/>
      <c r="K864" s="35"/>
    </row>
    <row r="865" spans="1:11" x14ac:dyDescent="0.3">
      <c r="A865" s="35"/>
      <c r="B865" s="35"/>
      <c r="C865" s="35"/>
      <c r="D865" s="35"/>
      <c r="E865" s="35"/>
      <c r="F865" s="35"/>
      <c r="G865" s="50"/>
      <c r="H865" s="50"/>
      <c r="I865" s="50"/>
      <c r="J865" s="35"/>
      <c r="K865" s="35"/>
    </row>
    <row r="866" spans="1:11" x14ac:dyDescent="0.3">
      <c r="A866" s="35"/>
      <c r="B866" s="35"/>
      <c r="C866" s="35"/>
      <c r="D866" s="35"/>
      <c r="E866" s="35"/>
      <c r="F866" s="35"/>
      <c r="G866" s="50"/>
      <c r="H866" s="50"/>
      <c r="I866" s="50"/>
      <c r="J866" s="35"/>
      <c r="K866" s="35"/>
    </row>
    <row r="867" spans="1:11" x14ac:dyDescent="0.3">
      <c r="A867" s="35"/>
      <c r="B867" s="35"/>
      <c r="C867" s="35"/>
      <c r="D867" s="35"/>
      <c r="E867" s="35"/>
      <c r="F867" s="35"/>
      <c r="G867" s="50"/>
      <c r="H867" s="50"/>
      <c r="I867" s="50"/>
      <c r="J867" s="35"/>
      <c r="K867" s="35"/>
    </row>
    <row r="868" spans="1:11" x14ac:dyDescent="0.3">
      <c r="A868" s="35"/>
      <c r="B868" s="35"/>
      <c r="C868" s="35"/>
      <c r="D868" s="35"/>
      <c r="E868" s="35"/>
      <c r="F868" s="35"/>
      <c r="G868" s="50"/>
      <c r="H868" s="50"/>
      <c r="I868" s="50"/>
      <c r="J868" s="35"/>
      <c r="K868" s="35"/>
    </row>
    <row r="869" spans="1:11" x14ac:dyDescent="0.3">
      <c r="A869" s="35"/>
      <c r="B869" s="35"/>
      <c r="C869" s="35"/>
      <c r="D869" s="35"/>
      <c r="E869" s="35"/>
      <c r="F869" s="35"/>
      <c r="G869" s="50"/>
      <c r="H869" s="50"/>
      <c r="I869" s="50"/>
      <c r="J869" s="35"/>
      <c r="K869" s="35"/>
    </row>
    <row r="870" spans="1:11" x14ac:dyDescent="0.3">
      <c r="A870" s="35"/>
      <c r="B870" s="35"/>
      <c r="C870" s="35"/>
      <c r="D870" s="35"/>
      <c r="E870" s="35"/>
      <c r="F870" s="35"/>
      <c r="G870" s="50"/>
      <c r="H870" s="50"/>
      <c r="I870" s="50"/>
      <c r="J870" s="35"/>
      <c r="K870" s="35"/>
    </row>
    <row r="871" spans="1:11" x14ac:dyDescent="0.3">
      <c r="A871" s="35"/>
      <c r="B871" s="35"/>
      <c r="C871" s="35"/>
      <c r="D871" s="35"/>
      <c r="E871" s="35"/>
      <c r="F871" s="35"/>
      <c r="G871" s="50"/>
      <c r="H871" s="50"/>
      <c r="I871" s="50"/>
      <c r="J871" s="35"/>
      <c r="K871" s="35"/>
    </row>
    <row r="872" spans="1:11" x14ac:dyDescent="0.3">
      <c r="A872" s="35"/>
      <c r="B872" s="35"/>
      <c r="C872" s="35"/>
      <c r="D872" s="35"/>
      <c r="E872" s="35"/>
      <c r="F872" s="35"/>
      <c r="G872" s="50"/>
      <c r="H872" s="50"/>
      <c r="I872" s="50"/>
      <c r="J872" s="35"/>
      <c r="K872" s="35"/>
    </row>
    <row r="873" spans="1:11" x14ac:dyDescent="0.3">
      <c r="A873" s="35"/>
      <c r="B873" s="35"/>
      <c r="C873" s="35"/>
      <c r="D873" s="35"/>
      <c r="E873" s="35"/>
      <c r="F873" s="35"/>
      <c r="G873" s="50"/>
      <c r="H873" s="50"/>
      <c r="I873" s="50"/>
      <c r="J873" s="35"/>
      <c r="K873" s="35"/>
    </row>
    <row r="874" spans="1:11" x14ac:dyDescent="0.3">
      <c r="A874" s="35"/>
      <c r="B874" s="35"/>
      <c r="C874" s="35"/>
      <c r="D874" s="35"/>
      <c r="E874" s="35"/>
      <c r="F874" s="35"/>
      <c r="G874" s="50"/>
      <c r="H874" s="50"/>
      <c r="I874" s="50"/>
      <c r="J874" s="35"/>
      <c r="K874" s="35"/>
    </row>
    <row r="875" spans="1:11" x14ac:dyDescent="0.3">
      <c r="A875" s="35"/>
      <c r="B875" s="35"/>
      <c r="C875" s="35"/>
      <c r="D875" s="35"/>
      <c r="E875" s="35"/>
      <c r="F875" s="35"/>
      <c r="G875" s="50"/>
      <c r="H875" s="50"/>
      <c r="I875" s="50"/>
      <c r="J875" s="35"/>
      <c r="K875" s="35"/>
    </row>
    <row r="876" spans="1:11" x14ac:dyDescent="0.3">
      <c r="A876" s="35"/>
      <c r="B876" s="35"/>
      <c r="C876" s="35"/>
      <c r="D876" s="35"/>
      <c r="E876" s="35"/>
      <c r="F876" s="35"/>
      <c r="G876" s="50"/>
      <c r="H876" s="50"/>
      <c r="I876" s="50"/>
      <c r="J876" s="35"/>
      <c r="K876" s="35"/>
    </row>
    <row r="877" spans="1:11" x14ac:dyDescent="0.3">
      <c r="A877" s="35"/>
      <c r="B877" s="35"/>
      <c r="C877" s="35"/>
      <c r="D877" s="35"/>
      <c r="E877" s="35"/>
      <c r="F877" s="35"/>
      <c r="G877" s="50"/>
      <c r="H877" s="50"/>
      <c r="I877" s="50"/>
      <c r="J877" s="35"/>
      <c r="K877" s="35"/>
    </row>
    <row r="878" spans="1:11" x14ac:dyDescent="0.3">
      <c r="A878" s="35"/>
      <c r="B878" s="35"/>
      <c r="C878" s="35"/>
      <c r="D878" s="35"/>
      <c r="E878" s="35"/>
      <c r="F878" s="35"/>
      <c r="G878" s="50"/>
      <c r="H878" s="50"/>
      <c r="I878" s="50"/>
      <c r="J878" s="35"/>
      <c r="K878" s="35"/>
    </row>
    <row r="879" spans="1:11" x14ac:dyDescent="0.3">
      <c r="A879" s="35"/>
      <c r="B879" s="35"/>
      <c r="C879" s="35"/>
      <c r="D879" s="35"/>
      <c r="E879" s="35"/>
      <c r="F879" s="35"/>
      <c r="G879" s="50"/>
      <c r="H879" s="50"/>
      <c r="I879" s="50"/>
      <c r="J879" s="35"/>
      <c r="K879" s="35"/>
    </row>
    <row r="880" spans="1:11" x14ac:dyDescent="0.3">
      <c r="A880" s="35"/>
      <c r="B880" s="35"/>
      <c r="C880" s="35"/>
      <c r="D880" s="35"/>
      <c r="E880" s="35"/>
      <c r="F880" s="35"/>
      <c r="G880" s="50"/>
      <c r="H880" s="50"/>
      <c r="I880" s="50"/>
      <c r="J880" s="35"/>
      <c r="K880" s="35"/>
    </row>
    <row r="881" spans="1:11" x14ac:dyDescent="0.3">
      <c r="A881" s="35"/>
      <c r="B881" s="35"/>
      <c r="C881" s="35"/>
      <c r="D881" s="35"/>
      <c r="E881" s="35"/>
      <c r="F881" s="35"/>
      <c r="G881" s="50"/>
      <c r="H881" s="50"/>
      <c r="I881" s="50"/>
      <c r="J881" s="35"/>
      <c r="K881" s="35"/>
    </row>
    <row r="882" spans="1:11" x14ac:dyDescent="0.3">
      <c r="A882" s="35"/>
      <c r="B882" s="35"/>
      <c r="C882" s="35"/>
      <c r="D882" s="35"/>
      <c r="E882" s="35"/>
      <c r="F882" s="35"/>
      <c r="G882" s="50"/>
      <c r="H882" s="50"/>
      <c r="I882" s="50"/>
      <c r="J882" s="35"/>
      <c r="K882" s="35"/>
    </row>
    <row r="883" spans="1:11" x14ac:dyDescent="0.3">
      <c r="A883" s="35"/>
      <c r="B883" s="35"/>
      <c r="C883" s="35"/>
      <c r="D883" s="35"/>
      <c r="E883" s="35"/>
      <c r="F883" s="35"/>
      <c r="G883" s="50"/>
      <c r="H883" s="50"/>
      <c r="I883" s="50"/>
      <c r="J883" s="35"/>
      <c r="K883" s="35"/>
    </row>
    <row r="884" spans="1:11" x14ac:dyDescent="0.3">
      <c r="A884" s="35"/>
      <c r="B884" s="35"/>
      <c r="C884" s="35"/>
      <c r="D884" s="35"/>
      <c r="E884" s="35"/>
      <c r="F884" s="35"/>
      <c r="G884" s="50"/>
      <c r="H884" s="50"/>
      <c r="I884" s="50"/>
      <c r="J884" s="35"/>
      <c r="K884" s="35"/>
    </row>
    <row r="885" spans="1:11" x14ac:dyDescent="0.3">
      <c r="A885" s="35"/>
      <c r="B885" s="35"/>
      <c r="C885" s="35"/>
      <c r="D885" s="35"/>
      <c r="E885" s="35"/>
      <c r="F885" s="35"/>
      <c r="G885" s="50"/>
      <c r="H885" s="50"/>
      <c r="I885" s="50"/>
      <c r="J885" s="35"/>
      <c r="K885" s="35"/>
    </row>
    <row r="886" spans="1:11" x14ac:dyDescent="0.3">
      <c r="A886" s="35"/>
      <c r="B886" s="35"/>
      <c r="C886" s="35"/>
      <c r="D886" s="35"/>
      <c r="E886" s="35"/>
      <c r="F886" s="35"/>
      <c r="G886" s="50"/>
      <c r="H886" s="50"/>
      <c r="I886" s="50"/>
      <c r="J886" s="35"/>
      <c r="K886" s="35"/>
    </row>
    <row r="887" spans="1:11" x14ac:dyDescent="0.3">
      <c r="A887" s="35"/>
      <c r="B887" s="35"/>
      <c r="C887" s="35"/>
      <c r="D887" s="35"/>
      <c r="E887" s="35"/>
      <c r="F887" s="35"/>
      <c r="G887" s="50"/>
      <c r="H887" s="50"/>
      <c r="I887" s="50"/>
      <c r="J887" s="35"/>
      <c r="K887" s="35"/>
    </row>
    <row r="888" spans="1:11" x14ac:dyDescent="0.3">
      <c r="A888" s="35"/>
      <c r="B888" s="35"/>
      <c r="C888" s="35"/>
      <c r="D888" s="35"/>
      <c r="E888" s="35"/>
      <c r="F888" s="35"/>
      <c r="G888" s="50"/>
      <c r="H888" s="50"/>
      <c r="I888" s="50"/>
      <c r="J888" s="35"/>
      <c r="K888" s="35"/>
    </row>
    <row r="889" spans="1:11" x14ac:dyDescent="0.3">
      <c r="A889" s="35"/>
      <c r="B889" s="35"/>
      <c r="C889" s="35"/>
      <c r="D889" s="35"/>
      <c r="E889" s="35"/>
      <c r="F889" s="35"/>
      <c r="G889" s="50"/>
      <c r="H889" s="50"/>
      <c r="I889" s="50"/>
      <c r="J889" s="35"/>
      <c r="K889" s="35"/>
    </row>
    <row r="890" spans="1:11" x14ac:dyDescent="0.3">
      <c r="A890" s="35"/>
      <c r="B890" s="35"/>
      <c r="C890" s="35"/>
      <c r="D890" s="35"/>
      <c r="E890" s="35"/>
      <c r="F890" s="35"/>
      <c r="G890" s="50"/>
      <c r="H890" s="50"/>
      <c r="I890" s="50"/>
      <c r="J890" s="35"/>
      <c r="K890" s="35"/>
    </row>
    <row r="891" spans="1:11" x14ac:dyDescent="0.3">
      <c r="A891" s="35"/>
      <c r="B891" s="35"/>
      <c r="C891" s="35"/>
      <c r="D891" s="35"/>
      <c r="E891" s="35"/>
      <c r="F891" s="35"/>
      <c r="G891" s="50"/>
      <c r="H891" s="50"/>
      <c r="I891" s="50"/>
      <c r="J891" s="35"/>
      <c r="K891" s="35"/>
    </row>
    <row r="892" spans="1:11" x14ac:dyDescent="0.3">
      <c r="A892" s="35"/>
      <c r="B892" s="35"/>
      <c r="C892" s="35"/>
      <c r="D892" s="35"/>
      <c r="E892" s="35"/>
      <c r="F892" s="35"/>
      <c r="G892" s="50"/>
      <c r="H892" s="50"/>
      <c r="I892" s="50"/>
      <c r="J892" s="35"/>
      <c r="K892" s="35"/>
    </row>
    <row r="893" spans="1:11" x14ac:dyDescent="0.3">
      <c r="A893" s="35"/>
      <c r="B893" s="35"/>
      <c r="C893" s="35"/>
      <c r="D893" s="35"/>
      <c r="E893" s="35"/>
      <c r="F893" s="35"/>
      <c r="G893" s="50"/>
      <c r="H893" s="50"/>
      <c r="I893" s="50"/>
      <c r="J893" s="35"/>
      <c r="K893" s="35"/>
    </row>
    <row r="894" spans="1:11" x14ac:dyDescent="0.3">
      <c r="A894" s="35"/>
      <c r="B894" s="35"/>
      <c r="C894" s="35"/>
      <c r="D894" s="35"/>
      <c r="E894" s="35"/>
      <c r="F894" s="35"/>
      <c r="G894" s="50"/>
      <c r="H894" s="50"/>
      <c r="I894" s="50"/>
      <c r="J894" s="35"/>
      <c r="K894" s="35"/>
    </row>
    <row r="895" spans="1:11" x14ac:dyDescent="0.3">
      <c r="A895" s="35"/>
      <c r="B895" s="35"/>
      <c r="C895" s="35"/>
      <c r="D895" s="35"/>
      <c r="E895" s="35"/>
      <c r="F895" s="35"/>
      <c r="G895" s="50"/>
      <c r="H895" s="50"/>
      <c r="I895" s="50"/>
      <c r="J895" s="35"/>
      <c r="K895" s="35"/>
    </row>
    <row r="896" spans="1:11" x14ac:dyDescent="0.3">
      <c r="A896" s="35"/>
      <c r="B896" s="35"/>
      <c r="C896" s="35"/>
      <c r="D896" s="35"/>
      <c r="E896" s="35"/>
      <c r="F896" s="35"/>
      <c r="G896" s="50"/>
      <c r="H896" s="50"/>
      <c r="I896" s="50"/>
      <c r="J896" s="35"/>
      <c r="K896" s="35"/>
    </row>
    <row r="897" spans="1:11" x14ac:dyDescent="0.3">
      <c r="A897" s="35"/>
      <c r="B897" s="35"/>
      <c r="C897" s="35"/>
      <c r="D897" s="35"/>
      <c r="E897" s="35"/>
      <c r="F897" s="35"/>
      <c r="G897" s="50"/>
      <c r="H897" s="50"/>
      <c r="I897" s="50"/>
      <c r="J897" s="35"/>
      <c r="K897" s="35"/>
    </row>
    <row r="898" spans="1:11" x14ac:dyDescent="0.3">
      <c r="A898" s="35"/>
      <c r="B898" s="35"/>
      <c r="C898" s="35"/>
      <c r="D898" s="35"/>
      <c r="E898" s="35"/>
      <c r="F898" s="35"/>
      <c r="G898" s="50"/>
      <c r="H898" s="50"/>
      <c r="I898" s="50"/>
      <c r="J898" s="35"/>
      <c r="K898" s="35"/>
    </row>
    <row r="899" spans="1:11" x14ac:dyDescent="0.3">
      <c r="A899" s="35"/>
      <c r="B899" s="35"/>
      <c r="C899" s="35"/>
      <c r="D899" s="35"/>
      <c r="E899" s="35"/>
      <c r="F899" s="35"/>
      <c r="G899" s="50"/>
      <c r="H899" s="50"/>
      <c r="I899" s="50"/>
      <c r="J899" s="35"/>
      <c r="K899" s="35"/>
    </row>
    <row r="900" spans="1:11" x14ac:dyDescent="0.3">
      <c r="A900" s="35"/>
      <c r="B900" s="35"/>
      <c r="C900" s="35"/>
      <c r="D900" s="35"/>
      <c r="E900" s="35"/>
      <c r="F900" s="35"/>
      <c r="G900" s="50"/>
      <c r="H900" s="50"/>
      <c r="I900" s="50"/>
      <c r="J900" s="35"/>
      <c r="K900" s="35"/>
    </row>
    <row r="901" spans="1:11" x14ac:dyDescent="0.3">
      <c r="A901" s="35"/>
      <c r="B901" s="35"/>
      <c r="C901" s="35"/>
      <c r="D901" s="35"/>
      <c r="E901" s="35"/>
      <c r="F901" s="35"/>
      <c r="G901" s="50"/>
      <c r="H901" s="50"/>
      <c r="I901" s="50"/>
      <c r="J901" s="35"/>
      <c r="K901" s="35"/>
    </row>
    <row r="902" spans="1:11" x14ac:dyDescent="0.3">
      <c r="A902" s="35"/>
      <c r="B902" s="35"/>
      <c r="C902" s="35"/>
      <c r="D902" s="35"/>
      <c r="E902" s="35"/>
      <c r="F902" s="35"/>
      <c r="G902" s="50"/>
      <c r="H902" s="50"/>
      <c r="I902" s="50"/>
      <c r="J902" s="35"/>
      <c r="K902" s="35"/>
    </row>
    <row r="903" spans="1:11" x14ac:dyDescent="0.3">
      <c r="A903" s="35"/>
      <c r="B903" s="35"/>
      <c r="C903" s="35"/>
      <c r="D903" s="35"/>
      <c r="E903" s="35"/>
      <c r="F903" s="35"/>
      <c r="G903" s="50"/>
      <c r="H903" s="50"/>
      <c r="I903" s="50"/>
      <c r="J903" s="35"/>
      <c r="K903" s="35"/>
    </row>
    <row r="904" spans="1:11" x14ac:dyDescent="0.3">
      <c r="A904" s="35"/>
      <c r="B904" s="35"/>
      <c r="C904" s="35"/>
      <c r="D904" s="35"/>
      <c r="E904" s="35"/>
      <c r="F904" s="35"/>
      <c r="G904" s="50"/>
      <c r="H904" s="50"/>
      <c r="I904" s="50"/>
      <c r="J904" s="35"/>
      <c r="K904" s="35"/>
    </row>
    <row r="905" spans="1:11" x14ac:dyDescent="0.3">
      <c r="A905" s="35"/>
      <c r="B905" s="35"/>
      <c r="C905" s="35"/>
      <c r="D905" s="35"/>
      <c r="E905" s="35"/>
      <c r="F905" s="35"/>
      <c r="G905" s="50"/>
      <c r="H905" s="50"/>
      <c r="I905" s="50"/>
      <c r="J905" s="35"/>
      <c r="K905" s="35"/>
    </row>
    <row r="906" spans="1:11" x14ac:dyDescent="0.3">
      <c r="A906" s="35"/>
      <c r="B906" s="35"/>
      <c r="C906" s="35"/>
      <c r="D906" s="35"/>
      <c r="E906" s="35"/>
      <c r="F906" s="35"/>
      <c r="G906" s="50"/>
      <c r="H906" s="50"/>
      <c r="I906" s="50"/>
      <c r="J906" s="35"/>
      <c r="K906" s="35"/>
    </row>
    <row r="907" spans="1:11" x14ac:dyDescent="0.3">
      <c r="A907" s="35"/>
      <c r="B907" s="35"/>
      <c r="C907" s="35"/>
      <c r="D907" s="35"/>
      <c r="E907" s="35"/>
      <c r="F907" s="35"/>
      <c r="G907" s="50"/>
      <c r="H907" s="50"/>
      <c r="I907" s="50"/>
      <c r="J907" s="35"/>
      <c r="K907" s="35"/>
    </row>
    <row r="908" spans="1:11" x14ac:dyDescent="0.3">
      <c r="A908" s="35"/>
      <c r="B908" s="35"/>
      <c r="C908" s="35"/>
      <c r="D908" s="35"/>
      <c r="E908" s="35"/>
      <c r="F908" s="35"/>
      <c r="G908" s="50"/>
      <c r="H908" s="50"/>
      <c r="I908" s="50"/>
      <c r="J908" s="35"/>
      <c r="K908" s="35"/>
    </row>
    <row r="909" spans="1:11" x14ac:dyDescent="0.3">
      <c r="A909" s="35"/>
      <c r="B909" s="35"/>
      <c r="C909" s="35"/>
      <c r="D909" s="35"/>
      <c r="E909" s="35"/>
      <c r="F909" s="35"/>
      <c r="G909" s="50"/>
      <c r="H909" s="50"/>
      <c r="I909" s="50"/>
      <c r="J909" s="35"/>
      <c r="K909" s="35"/>
    </row>
    <row r="910" spans="1:11" x14ac:dyDescent="0.3">
      <c r="A910" s="35"/>
      <c r="B910" s="35"/>
      <c r="C910" s="35"/>
      <c r="D910" s="35"/>
      <c r="E910" s="35"/>
      <c r="F910" s="35"/>
      <c r="G910" s="50"/>
      <c r="H910" s="50"/>
      <c r="I910" s="50"/>
      <c r="J910" s="35"/>
      <c r="K910" s="35"/>
    </row>
    <row r="911" spans="1:11" x14ac:dyDescent="0.3">
      <c r="A911" s="35"/>
      <c r="B911" s="35"/>
      <c r="C911" s="35"/>
      <c r="D911" s="35"/>
      <c r="E911" s="35"/>
      <c r="F911" s="35"/>
      <c r="G911" s="50"/>
      <c r="H911" s="50"/>
      <c r="I911" s="50"/>
      <c r="J911" s="35"/>
      <c r="K911" s="35"/>
    </row>
    <row r="912" spans="1:11" x14ac:dyDescent="0.3">
      <c r="A912" s="35"/>
      <c r="B912" s="35"/>
      <c r="C912" s="35"/>
      <c r="D912" s="35"/>
      <c r="E912" s="35"/>
      <c r="F912" s="35"/>
      <c r="G912" s="50"/>
      <c r="H912" s="50"/>
      <c r="I912" s="50"/>
      <c r="J912" s="35"/>
      <c r="K912" s="35"/>
    </row>
    <row r="913" spans="1:11" x14ac:dyDescent="0.3">
      <c r="A913" s="35"/>
      <c r="B913" s="35"/>
      <c r="C913" s="35"/>
      <c r="D913" s="35"/>
      <c r="E913" s="35"/>
      <c r="F913" s="35"/>
      <c r="G913" s="50"/>
      <c r="H913" s="50"/>
      <c r="I913" s="50"/>
      <c r="J913" s="35"/>
      <c r="K913" s="35"/>
    </row>
    <row r="914" spans="1:11" x14ac:dyDescent="0.3">
      <c r="A914" s="35"/>
      <c r="B914" s="35"/>
      <c r="C914" s="35"/>
      <c r="D914" s="35"/>
      <c r="E914" s="35"/>
      <c r="F914" s="35"/>
      <c r="G914" s="50"/>
      <c r="H914" s="50"/>
      <c r="I914" s="50"/>
      <c r="J914" s="35"/>
      <c r="K914" s="35"/>
    </row>
    <row r="915" spans="1:11" x14ac:dyDescent="0.3">
      <c r="A915" s="35"/>
      <c r="B915" s="35"/>
      <c r="C915" s="35"/>
      <c r="D915" s="35"/>
      <c r="E915" s="35"/>
      <c r="F915" s="35"/>
      <c r="G915" s="50"/>
      <c r="H915" s="50"/>
      <c r="I915" s="50"/>
      <c r="J915" s="35"/>
      <c r="K915" s="35"/>
    </row>
    <row r="916" spans="1:11" x14ac:dyDescent="0.3">
      <c r="A916" s="35"/>
      <c r="B916" s="35"/>
      <c r="C916" s="35"/>
      <c r="D916" s="35"/>
      <c r="E916" s="35"/>
      <c r="F916" s="35"/>
      <c r="G916" s="50"/>
      <c r="H916" s="50"/>
      <c r="I916" s="50"/>
      <c r="J916" s="35"/>
      <c r="K916" s="35"/>
    </row>
    <row r="917" spans="1:11" x14ac:dyDescent="0.3">
      <c r="A917" s="35"/>
      <c r="B917" s="35"/>
      <c r="C917" s="35"/>
      <c r="D917" s="35"/>
      <c r="E917" s="35"/>
      <c r="F917" s="35"/>
      <c r="G917" s="50"/>
      <c r="H917" s="50"/>
      <c r="I917" s="50"/>
      <c r="J917" s="35"/>
      <c r="K917" s="35"/>
    </row>
    <row r="918" spans="1:11" x14ac:dyDescent="0.3">
      <c r="A918" s="35"/>
      <c r="B918" s="35"/>
      <c r="C918" s="35"/>
      <c r="D918" s="35"/>
      <c r="E918" s="35"/>
      <c r="F918" s="35"/>
      <c r="G918" s="50"/>
      <c r="H918" s="50"/>
      <c r="I918" s="50"/>
      <c r="J918" s="35"/>
      <c r="K918" s="35"/>
    </row>
    <row r="919" spans="1:11" x14ac:dyDescent="0.3">
      <c r="A919" s="35"/>
      <c r="B919" s="35"/>
      <c r="C919" s="35"/>
      <c r="D919" s="35"/>
      <c r="E919" s="35"/>
      <c r="F919" s="35"/>
      <c r="G919" s="50"/>
      <c r="H919" s="50"/>
      <c r="I919" s="50"/>
      <c r="J919" s="35"/>
      <c r="K919" s="35"/>
    </row>
    <row r="920" spans="1:11" x14ac:dyDescent="0.3">
      <c r="A920" s="35"/>
      <c r="B920" s="35"/>
      <c r="C920" s="35"/>
      <c r="D920" s="35"/>
      <c r="E920" s="35"/>
      <c r="F920" s="35"/>
      <c r="G920" s="50"/>
      <c r="H920" s="50"/>
      <c r="I920" s="50"/>
      <c r="J920" s="35"/>
      <c r="K920" s="35"/>
    </row>
    <row r="921" spans="1:11" x14ac:dyDescent="0.3">
      <c r="A921" s="35"/>
      <c r="B921" s="35"/>
      <c r="C921" s="35"/>
      <c r="D921" s="35"/>
      <c r="E921" s="35"/>
      <c r="F921" s="35"/>
      <c r="G921" s="50"/>
      <c r="H921" s="50"/>
      <c r="I921" s="50"/>
      <c r="J921" s="35"/>
      <c r="K921" s="35"/>
    </row>
    <row r="922" spans="1:11" x14ac:dyDescent="0.3">
      <c r="A922" s="35"/>
      <c r="B922" s="35"/>
      <c r="C922" s="35"/>
      <c r="D922" s="35"/>
      <c r="E922" s="35"/>
      <c r="F922" s="35"/>
      <c r="G922" s="50"/>
      <c r="H922" s="50"/>
      <c r="I922" s="50"/>
      <c r="J922" s="35"/>
      <c r="K922" s="35"/>
    </row>
  </sheetData>
  <dataValidations count="4">
    <dataValidation type="list" allowBlank="1" sqref="C3:C200" xr:uid="{00000000-0002-0000-0500-000000000000}">
      <formula1>lstKategorier</formula1>
    </dataValidation>
    <dataValidation type="list" allowBlank="1" sqref="D3:D200" xr:uid="{00000000-0002-0000-0500-000001000000}">
      <formula1>lstKostType</formula1>
    </dataValidation>
    <dataValidation type="list" allowBlank="1" sqref="J3:J200" xr:uid="{00000000-0002-0000-0500-000002000000}">
      <formula1>lstJaNei</formula1>
    </dataValidation>
    <dataValidation type="list" allowBlank="1" sqref="B3:B200" xr:uid="{00000000-0002-0000-0500-000003000000}">
      <formula1>lstProsjektID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22"/>
  <sheetViews>
    <sheetView showGridLines="0" workbookViewId="0">
      <selection activeCell="E34" sqref="E34"/>
    </sheetView>
  </sheetViews>
  <sheetFormatPr baseColWidth="10" defaultColWidth="8.88671875" defaultRowHeight="14.4" x14ac:dyDescent="0.3"/>
  <cols>
    <col min="1" max="1" width="15.77734375" customWidth="1"/>
    <col min="2" max="2" width="12" customWidth="1"/>
    <col min="3" max="3" width="24.33203125" customWidth="1"/>
    <col min="4" max="4" width="12" customWidth="1"/>
    <col min="5" max="5" width="28" customWidth="1"/>
    <col min="6" max="6" width="18" style="47" customWidth="1"/>
    <col min="7" max="7" width="8.88671875" style="47" customWidth="1"/>
    <col min="8" max="8" width="16" style="47" customWidth="1"/>
    <col min="9" max="9" width="18" style="47" customWidth="1"/>
    <col min="10" max="10" width="12.88671875" style="47" customWidth="1"/>
    <col min="11" max="11" width="13.5546875" style="47" customWidth="1"/>
    <col min="12" max="12" width="11.109375" style="47" customWidth="1"/>
    <col min="13" max="13" width="21.77734375" style="47" customWidth="1"/>
    <col min="14" max="14" width="12.88671875" style="47" customWidth="1"/>
    <col min="15" max="15" width="18" customWidth="1"/>
  </cols>
  <sheetData>
    <row r="1" spans="1:15" ht="28.2" customHeight="1" x14ac:dyDescent="0.3">
      <c r="A1" s="1" t="s">
        <v>150</v>
      </c>
    </row>
    <row r="2" spans="1:15" ht="28.8" customHeight="1" x14ac:dyDescent="0.3">
      <c r="A2" s="4" t="s">
        <v>151</v>
      </c>
      <c r="B2" s="4" t="s">
        <v>24</v>
      </c>
      <c r="C2" s="4" t="s">
        <v>152</v>
      </c>
      <c r="D2" s="4" t="s">
        <v>153</v>
      </c>
      <c r="E2" s="4" t="s">
        <v>143</v>
      </c>
      <c r="F2" s="4" t="s">
        <v>154</v>
      </c>
      <c r="G2" s="4" t="s">
        <v>155</v>
      </c>
      <c r="H2" s="4" t="s">
        <v>156</v>
      </c>
      <c r="I2" s="4" t="s">
        <v>157</v>
      </c>
      <c r="J2" s="4" t="s">
        <v>158</v>
      </c>
      <c r="K2" s="4" t="s">
        <v>159</v>
      </c>
      <c r="L2" s="4" t="s">
        <v>26</v>
      </c>
      <c r="M2" s="4" t="s">
        <v>73</v>
      </c>
      <c r="N2" s="4" t="s">
        <v>160</v>
      </c>
      <c r="O2" s="4" t="s">
        <v>133</v>
      </c>
    </row>
    <row r="3" spans="1:15" x14ac:dyDescent="0.3">
      <c r="A3" s="9" t="s">
        <v>161</v>
      </c>
      <c r="B3" s="9" t="s">
        <v>44</v>
      </c>
      <c r="C3" s="11" t="str">
        <f>IF(B3="","",VLOOKUP(B3,Prosjekter!$A$3:$D$500,4,FALSE))</f>
        <v>Utvikling av Eiendom AS</v>
      </c>
      <c r="D3" s="25">
        <v>45689</v>
      </c>
      <c r="E3" s="17" t="s">
        <v>162</v>
      </c>
      <c r="F3" s="51">
        <v>200000</v>
      </c>
      <c r="G3" s="46">
        <f>IF(B3="","",IF(VLOOKUP(VLOOKUP(B3,Prosjekter!$A$3:$C$500,3,FALSE),Kunder!$A$3:$H$500,8,FALSE)="Nei",0,Innstillinger!$B$4))</f>
        <v>0.25</v>
      </c>
      <c r="H3" s="38">
        <f t="shared" ref="H3:H34" si="0">IF(F3="","",F3*G3)</f>
        <v>50000</v>
      </c>
      <c r="I3" s="38">
        <f t="shared" ref="I3:I34" si="1">IF(F3="","",F3+H3)</f>
        <v>250000</v>
      </c>
      <c r="J3" s="15">
        <f>IF(D3="","",D3+VLOOKUP(VLOOKUP(B3,Prosjekter!$A$3:$C$500,3,FALSE),Kunder!$A$3:$G$500,7,FALSE))</f>
        <v>45703</v>
      </c>
      <c r="K3" s="25">
        <v>45700</v>
      </c>
      <c r="L3" s="5" t="str">
        <f>IF($A3="","",IF(K3&lt;&gt;"","Betalt",IF(Innstillinger!$B$7&gt;J3,"Forfalt","Ubetalt")))</f>
        <v>Betalt</v>
      </c>
      <c r="M3" s="38">
        <f t="shared" ref="M3:M34" si="2">IF($A3="","",IF(L3="Betalt",0,F3))</f>
        <v>0</v>
      </c>
      <c r="N3" s="24" t="str">
        <f>IF($A3="","",IF(L3="Forfalt",Innstillinger!$B$7-J3,""))</f>
        <v/>
      </c>
      <c r="O3" s="26"/>
    </row>
    <row r="4" spans="1:15" x14ac:dyDescent="0.3">
      <c r="A4" s="9" t="s">
        <v>163</v>
      </c>
      <c r="B4" s="9" t="s">
        <v>44</v>
      </c>
      <c r="C4" s="11" t="str">
        <f>IF(B4="","",VLOOKUP(B4,Prosjekter!$A$3:$D$500,4,FALSE))</f>
        <v>Utvikling av Eiendom AS</v>
      </c>
      <c r="D4" s="25">
        <v>45748</v>
      </c>
      <c r="E4" s="17" t="s">
        <v>164</v>
      </c>
      <c r="F4" s="51">
        <v>260000</v>
      </c>
      <c r="G4" s="46">
        <f>IF(B4="","",IF(VLOOKUP(VLOOKUP(B4,Prosjekter!$A$3:$C$500,3,FALSE),Kunder!$A$3:$H$500,8,FALSE)="Nei",0,Innstillinger!$B$4))</f>
        <v>0.25</v>
      </c>
      <c r="H4" s="38">
        <f t="shared" si="0"/>
        <v>65000</v>
      </c>
      <c r="I4" s="38">
        <f t="shared" si="1"/>
        <v>325000</v>
      </c>
      <c r="J4" s="15">
        <f>IF(D4="","",D4+VLOOKUP(VLOOKUP(B4,Prosjekter!$A$3:$C$500,3,FALSE),Kunder!$A$3:$G$500,7,FALSE))</f>
        <v>45762</v>
      </c>
      <c r="K4" s="25">
        <v>45767</v>
      </c>
      <c r="L4" s="5" t="str">
        <f>IF($A4="","",IF(K4&lt;&gt;"","Betalt",IF(Innstillinger!$B$7&gt;J4,"Forfalt","Ubetalt")))</f>
        <v>Betalt</v>
      </c>
      <c r="M4" s="38">
        <f t="shared" si="2"/>
        <v>0</v>
      </c>
      <c r="N4" s="24" t="str">
        <f>IF($A4="","",IF(L4="Forfalt",Innstillinger!$B$7-J4,""))</f>
        <v/>
      </c>
      <c r="O4" s="26"/>
    </row>
    <row r="5" spans="1:15" x14ac:dyDescent="0.3">
      <c r="A5" s="9" t="s">
        <v>165</v>
      </c>
      <c r="B5" s="9" t="s">
        <v>44</v>
      </c>
      <c r="C5" s="11" t="str">
        <f>IF(B5="","",VLOOKUP(B5,Prosjekter!$A$3:$D$500,4,FALSE))</f>
        <v>Utvikling av Eiendom AS</v>
      </c>
      <c r="D5" s="25">
        <v>45811</v>
      </c>
      <c r="E5" s="17" t="s">
        <v>166</v>
      </c>
      <c r="F5" s="51">
        <v>280000</v>
      </c>
      <c r="G5" s="46">
        <f>IF(B5="","",IF(VLOOKUP(VLOOKUP(B5,Prosjekter!$A$3:$C$500,3,FALSE),Kunder!$A$3:$H$500,8,FALSE)="Nei",0,Innstillinger!$B$4))</f>
        <v>0.25</v>
      </c>
      <c r="H5" s="38">
        <f t="shared" si="0"/>
        <v>70000</v>
      </c>
      <c r="I5" s="38">
        <f t="shared" si="1"/>
        <v>350000</v>
      </c>
      <c r="J5" s="15">
        <f>IF(D5="","",D5+VLOOKUP(VLOOKUP(B5,Prosjekter!$A$3:$C$500,3,FALSE),Kunder!$A$3:$G$500,7,FALSE))</f>
        <v>45825</v>
      </c>
      <c r="K5" s="25">
        <v>45833</v>
      </c>
      <c r="L5" s="5" t="str">
        <f>IF($A5="","",IF(K5&lt;&gt;"","Betalt",IF(Innstillinger!$B$7&gt;J5,"Forfalt","Ubetalt")))</f>
        <v>Betalt</v>
      </c>
      <c r="M5" s="38">
        <f t="shared" si="2"/>
        <v>0</v>
      </c>
      <c r="N5" s="24" t="str">
        <f>IF($A5="","",IF(L5="Forfalt",Innstillinger!$B$7-J5,""))</f>
        <v/>
      </c>
      <c r="O5" s="26"/>
    </row>
    <row r="6" spans="1:15" x14ac:dyDescent="0.3">
      <c r="A6" s="9" t="s">
        <v>167</v>
      </c>
      <c r="B6" s="9" t="s">
        <v>44</v>
      </c>
      <c r="C6" s="11" t="str">
        <f>IF(B6="","",VLOOKUP(B6,Prosjekter!$A$3:$D$500,4,FALSE))</f>
        <v>Utvikling av Eiendom AS</v>
      </c>
      <c r="D6" s="25">
        <v>45889</v>
      </c>
      <c r="E6" s="17" t="s">
        <v>168</v>
      </c>
      <c r="F6" s="51">
        <v>320000</v>
      </c>
      <c r="G6" s="46">
        <f>IF(B6="","",IF(VLOOKUP(VLOOKUP(B6,Prosjekter!$A$3:$C$500,3,FALSE),Kunder!$A$3:$H$500,8,FALSE)="Nei",0,Innstillinger!$B$4))</f>
        <v>0.25</v>
      </c>
      <c r="H6" s="38">
        <f t="shared" si="0"/>
        <v>80000</v>
      </c>
      <c r="I6" s="38">
        <f t="shared" si="1"/>
        <v>400000</v>
      </c>
      <c r="J6" s="15">
        <f>IF(D6="","",D6+VLOOKUP(VLOOKUP(B6,Prosjekter!$A$3:$C$500,3,FALSE),Kunder!$A$3:$G$500,7,FALSE))</f>
        <v>45903</v>
      </c>
      <c r="K6" s="25">
        <v>45910</v>
      </c>
      <c r="L6" s="5" t="str">
        <f>IF($A6="","",IF(K6&lt;&gt;"","Betalt",IF(Innstillinger!$B$7&gt;J6,"Forfalt","Ubetalt")))</f>
        <v>Betalt</v>
      </c>
      <c r="M6" s="38">
        <f t="shared" si="2"/>
        <v>0</v>
      </c>
      <c r="N6" s="24" t="str">
        <f>IF($A6="","",IF(L6="Forfalt",Innstillinger!$B$7-J6,""))</f>
        <v/>
      </c>
      <c r="O6" s="26"/>
    </row>
    <row r="7" spans="1:15" x14ac:dyDescent="0.3">
      <c r="A7" s="9" t="s">
        <v>169</v>
      </c>
      <c r="B7" s="9" t="s">
        <v>83</v>
      </c>
      <c r="C7" s="11" t="str">
        <f>IF(B7="","",VLOOKUP(B7,Prosjekter!$A$3:$D$500,4,FALSE))</f>
        <v>Fjellvik Kommune</v>
      </c>
      <c r="D7" s="25">
        <v>45721</v>
      </c>
      <c r="E7" s="17" t="s">
        <v>170</v>
      </c>
      <c r="F7" s="51">
        <v>250000</v>
      </c>
      <c r="G7" s="46">
        <f>IF(B7="","",IF(VLOOKUP(VLOOKUP(B7,Prosjekter!$A$3:$C$500,3,FALSE),Kunder!$A$3:$H$500,8,FALSE)="Nei",0,Innstillinger!$B$4))</f>
        <v>0.25</v>
      </c>
      <c r="H7" s="38">
        <f t="shared" si="0"/>
        <v>62500</v>
      </c>
      <c r="I7" s="38">
        <f t="shared" si="1"/>
        <v>312500</v>
      </c>
      <c r="J7" s="15">
        <f>IF(D7="","",D7+VLOOKUP(VLOOKUP(B7,Prosjekter!$A$3:$C$500,3,FALSE),Kunder!$A$3:$G$500,7,FALSE))</f>
        <v>45751</v>
      </c>
      <c r="K7" s="25">
        <v>45757</v>
      </c>
      <c r="L7" s="5" t="str">
        <f>IF($A7="","",IF(K7&lt;&gt;"","Betalt",IF(Innstillinger!$B$7&gt;J7,"Forfalt","Ubetalt")))</f>
        <v>Betalt</v>
      </c>
      <c r="M7" s="38">
        <f t="shared" si="2"/>
        <v>0</v>
      </c>
      <c r="N7" s="24" t="str">
        <f>IF($A7="","",IF(L7="Forfalt",Innstillinger!$B$7-J7,""))</f>
        <v/>
      </c>
      <c r="O7" s="26"/>
    </row>
    <row r="8" spans="1:15" x14ac:dyDescent="0.3">
      <c r="A8" s="9" t="s">
        <v>171</v>
      </c>
      <c r="B8" s="9" t="s">
        <v>83</v>
      </c>
      <c r="C8" s="11" t="str">
        <f>IF(B8="","",VLOOKUP(B8,Prosjekter!$A$3:$D$500,4,FALSE))</f>
        <v>Fjellvik Kommune</v>
      </c>
      <c r="D8" s="25">
        <v>45783</v>
      </c>
      <c r="E8" s="17" t="s">
        <v>170</v>
      </c>
      <c r="F8" s="51">
        <v>350000</v>
      </c>
      <c r="G8" s="46">
        <f>IF(B8="","",IF(VLOOKUP(VLOOKUP(B8,Prosjekter!$A$3:$C$500,3,FALSE),Kunder!$A$3:$H$500,8,FALSE)="Nei",0,Innstillinger!$B$4))</f>
        <v>0.25</v>
      </c>
      <c r="H8" s="38">
        <f t="shared" si="0"/>
        <v>87500</v>
      </c>
      <c r="I8" s="38">
        <f t="shared" si="1"/>
        <v>437500</v>
      </c>
      <c r="J8" s="15">
        <f>IF(D8="","",D8+VLOOKUP(VLOOKUP(B8,Prosjekter!$A$3:$C$500,3,FALSE),Kunder!$A$3:$G$500,7,FALSE))</f>
        <v>45813</v>
      </c>
      <c r="K8" s="25">
        <v>45812</v>
      </c>
      <c r="L8" s="5" t="str">
        <f>IF($A8="","",IF(K8&lt;&gt;"","Betalt",IF(Innstillinger!$B$7&gt;J8,"Forfalt","Ubetalt")))</f>
        <v>Betalt</v>
      </c>
      <c r="M8" s="38">
        <f t="shared" si="2"/>
        <v>0</v>
      </c>
      <c r="N8" s="24" t="str">
        <f>IF($A8="","",IF(L8="Forfalt",Innstillinger!$B$7-J8,""))</f>
        <v/>
      </c>
      <c r="O8" s="26"/>
    </row>
    <row r="9" spans="1:15" x14ac:dyDescent="0.3">
      <c r="A9" s="9" t="s">
        <v>172</v>
      </c>
      <c r="B9" s="9" t="s">
        <v>83</v>
      </c>
      <c r="C9" s="11" t="str">
        <f>IF(B9="","",VLOOKUP(B9,Prosjekter!$A$3:$D$500,4,FALSE))</f>
        <v>Fjellvik Kommune</v>
      </c>
      <c r="D9" s="25">
        <v>45845</v>
      </c>
      <c r="E9" s="17" t="s">
        <v>170</v>
      </c>
      <c r="F9" s="51">
        <v>400000</v>
      </c>
      <c r="G9" s="46">
        <f>IF(B9="","",IF(VLOOKUP(VLOOKUP(B9,Prosjekter!$A$3:$C$500,3,FALSE),Kunder!$A$3:$H$500,8,FALSE)="Nei",0,Innstillinger!$B$4))</f>
        <v>0.25</v>
      </c>
      <c r="H9" s="38">
        <f t="shared" si="0"/>
        <v>100000</v>
      </c>
      <c r="I9" s="38">
        <f t="shared" si="1"/>
        <v>500000</v>
      </c>
      <c r="J9" s="15">
        <f>IF(D9="","",D9+VLOOKUP(VLOOKUP(B9,Prosjekter!$A$3:$C$500,3,FALSE),Kunder!$A$3:$G$500,7,FALSE))</f>
        <v>45875</v>
      </c>
      <c r="K9" s="25">
        <v>45889</v>
      </c>
      <c r="L9" s="5" t="str">
        <f>IF($A9="","",IF(K9&lt;&gt;"","Betalt",IF(Innstillinger!$B$7&gt;J9,"Forfalt","Ubetalt")))</f>
        <v>Betalt</v>
      </c>
      <c r="M9" s="38">
        <f t="shared" si="2"/>
        <v>0</v>
      </c>
      <c r="N9" s="24" t="str">
        <f>IF($A9="","",IF(L9="Forfalt",Innstillinger!$B$7-J9,""))</f>
        <v/>
      </c>
      <c r="O9" s="26"/>
    </row>
    <row r="10" spans="1:15" x14ac:dyDescent="0.3">
      <c r="A10" s="9" t="s">
        <v>173</v>
      </c>
      <c r="B10" s="9" t="s">
        <v>83</v>
      </c>
      <c r="C10" s="11" t="str">
        <f>IF(B10="","",VLOOKUP(B10,Prosjekter!$A$3:$D$500,4,FALSE))</f>
        <v>Fjellvik Kommune</v>
      </c>
      <c r="D10" s="25">
        <v>45910</v>
      </c>
      <c r="E10" s="17" t="s">
        <v>170</v>
      </c>
      <c r="F10" s="51">
        <v>450000</v>
      </c>
      <c r="G10" s="46">
        <f>IF(B10="","",IF(VLOOKUP(VLOOKUP(B10,Prosjekter!$A$3:$C$500,3,FALSE),Kunder!$A$3:$H$500,8,FALSE)="Nei",0,Innstillinger!$B$4))</f>
        <v>0.25</v>
      </c>
      <c r="H10" s="38">
        <f t="shared" si="0"/>
        <v>112500</v>
      </c>
      <c r="I10" s="38">
        <f t="shared" si="1"/>
        <v>562500</v>
      </c>
      <c r="J10" s="15">
        <f>IF(D10="","",D10+VLOOKUP(VLOOKUP(B10,Prosjekter!$A$3:$C$500,3,FALSE),Kunder!$A$3:$G$500,7,FALSE))</f>
        <v>45940</v>
      </c>
      <c r="K10" s="25">
        <v>45935</v>
      </c>
      <c r="L10" s="5" t="str">
        <f>IF($A10="","",IF(K10&lt;&gt;"","Betalt",IF(Innstillinger!$B$7&gt;J10,"Forfalt","Ubetalt")))</f>
        <v>Betalt</v>
      </c>
      <c r="M10" s="38">
        <f t="shared" si="2"/>
        <v>0</v>
      </c>
      <c r="N10" s="24" t="str">
        <f>IF($A10="","",IF(L10="Forfalt",Innstillinger!$B$7-J10,""))</f>
        <v/>
      </c>
      <c r="O10" s="26"/>
    </row>
    <row r="11" spans="1:15" x14ac:dyDescent="0.3">
      <c r="A11" s="9" t="s">
        <v>174</v>
      </c>
      <c r="B11" s="9" t="s">
        <v>83</v>
      </c>
      <c r="C11" s="11" t="str">
        <f>IF(B11="","",VLOOKUP(B11,Prosjekter!$A$3:$D$500,4,FALSE))</f>
        <v>Fjellvik Kommune</v>
      </c>
      <c r="D11" s="25">
        <v>45973</v>
      </c>
      <c r="E11" s="17" t="s">
        <v>170</v>
      </c>
      <c r="F11" s="51">
        <v>200000</v>
      </c>
      <c r="G11" s="46">
        <f>IF(B11="","",IF(VLOOKUP(VLOOKUP(B11,Prosjekter!$A$3:$C$500,3,FALSE),Kunder!$A$3:$H$500,8,FALSE)="Nei",0,Innstillinger!$B$4))</f>
        <v>0.25</v>
      </c>
      <c r="H11" s="38">
        <f t="shared" si="0"/>
        <v>50000</v>
      </c>
      <c r="I11" s="38">
        <f t="shared" si="1"/>
        <v>250000</v>
      </c>
      <c r="J11" s="15">
        <f>IF(D11="","",D11+VLOOKUP(VLOOKUP(B11,Prosjekter!$A$3:$C$500,3,FALSE),Kunder!$A$3:$G$500,7,FALSE))</f>
        <v>46003</v>
      </c>
      <c r="K11" s="25"/>
      <c r="L11" s="5" t="str">
        <f ca="1">IF($A11="","",IF(K11&lt;&gt;"","Betalt",IF(Innstillinger!$B$7&gt;J11,"Forfalt","Ubetalt")))</f>
        <v>Forfalt</v>
      </c>
      <c r="M11" s="38">
        <f t="shared" ca="1" si="2"/>
        <v>200000</v>
      </c>
      <c r="N11" s="24">
        <f ca="1">IF($A11="","",IF(L11="Forfalt",Innstillinger!$B$7-J11,""))</f>
        <v>16</v>
      </c>
      <c r="O11" s="26"/>
    </row>
    <row r="12" spans="1:15" x14ac:dyDescent="0.3">
      <c r="A12" s="9" t="s">
        <v>175</v>
      </c>
      <c r="B12" s="9" t="s">
        <v>88</v>
      </c>
      <c r="C12" s="11" t="str">
        <f>IF(B12="","",VLOOKUP(B12,Prosjekter!$A$3:$D$500,4,FALSE))</f>
        <v>Havneby Utvikling AS</v>
      </c>
      <c r="D12" s="25">
        <v>45672</v>
      </c>
      <c r="E12" s="17" t="s">
        <v>176</v>
      </c>
      <c r="F12" s="51">
        <v>300000</v>
      </c>
      <c r="G12" s="46">
        <f>IF(B12="","",IF(VLOOKUP(VLOOKUP(B12,Prosjekter!$A$3:$C$500,3,FALSE),Kunder!$A$3:$H$500,8,FALSE)="Nei",0,Innstillinger!$B$4))</f>
        <v>0.25</v>
      </c>
      <c r="H12" s="38">
        <f t="shared" si="0"/>
        <v>75000</v>
      </c>
      <c r="I12" s="38">
        <f t="shared" si="1"/>
        <v>375000</v>
      </c>
      <c r="J12" s="15">
        <f>IF(D12="","",D12+VLOOKUP(VLOOKUP(B12,Prosjekter!$A$3:$C$500,3,FALSE),Kunder!$A$3:$G$500,7,FALSE))</f>
        <v>45686</v>
      </c>
      <c r="K12" s="25">
        <v>45693</v>
      </c>
      <c r="L12" s="5" t="str">
        <f>IF($A12="","",IF(K12&lt;&gt;"","Betalt",IF(Innstillinger!$B$7&gt;J12,"Forfalt","Ubetalt")))</f>
        <v>Betalt</v>
      </c>
      <c r="M12" s="38">
        <f t="shared" si="2"/>
        <v>0</v>
      </c>
      <c r="N12" s="24" t="str">
        <f>IF($A12="","",IF(L12="Forfalt",Innstillinger!$B$7-J12,""))</f>
        <v/>
      </c>
      <c r="O12" s="26"/>
    </row>
    <row r="13" spans="1:15" x14ac:dyDescent="0.3">
      <c r="A13" s="9" t="s">
        <v>177</v>
      </c>
      <c r="B13" s="9" t="s">
        <v>88</v>
      </c>
      <c r="C13" s="11" t="str">
        <f>IF(B13="","",VLOOKUP(B13,Prosjekter!$A$3:$D$500,4,FALSE))</f>
        <v>Havneby Utvikling AS</v>
      </c>
      <c r="D13" s="25">
        <v>45744</v>
      </c>
      <c r="E13" s="17" t="s">
        <v>178</v>
      </c>
      <c r="F13" s="51">
        <v>220000</v>
      </c>
      <c r="G13" s="46">
        <f>IF(B13="","",IF(VLOOKUP(VLOOKUP(B13,Prosjekter!$A$3:$C$500,3,FALSE),Kunder!$A$3:$H$500,8,FALSE)="Nei",0,Innstillinger!$B$4))</f>
        <v>0.25</v>
      </c>
      <c r="H13" s="38">
        <f t="shared" si="0"/>
        <v>55000</v>
      </c>
      <c r="I13" s="38">
        <f t="shared" si="1"/>
        <v>275000</v>
      </c>
      <c r="J13" s="15">
        <f>IF(D13="","",D13+VLOOKUP(VLOOKUP(B13,Prosjekter!$A$3:$C$500,3,FALSE),Kunder!$A$3:$G$500,7,FALSE))</f>
        <v>45758</v>
      </c>
      <c r="K13" s="25">
        <v>45757</v>
      </c>
      <c r="L13" s="5" t="str">
        <f>IF($A13="","",IF(K13&lt;&gt;"","Betalt",IF(Innstillinger!$B$7&gt;J13,"Forfalt","Ubetalt")))</f>
        <v>Betalt</v>
      </c>
      <c r="M13" s="38">
        <f t="shared" si="2"/>
        <v>0</v>
      </c>
      <c r="N13" s="24" t="str">
        <f>IF($A13="","",IF(L13="Forfalt",Innstillinger!$B$7-J13,""))</f>
        <v/>
      </c>
      <c r="O13" s="26"/>
    </row>
    <row r="14" spans="1:15" x14ac:dyDescent="0.3">
      <c r="A14" s="9" t="s">
        <v>179</v>
      </c>
      <c r="B14" s="9" t="s">
        <v>94</v>
      </c>
      <c r="C14" s="11" t="str">
        <f>IF(B14="","",VLOOKUP(B14,Prosjekter!$A$3:$D$500,4,FALSE))</f>
        <v>Kystperlen Hotell</v>
      </c>
      <c r="D14" s="25">
        <v>45762</v>
      </c>
      <c r="E14" s="17" t="s">
        <v>180</v>
      </c>
      <c r="F14" s="51">
        <v>300000</v>
      </c>
      <c r="G14" s="46">
        <f>IF(B14="","",IF(VLOOKUP(VLOOKUP(B14,Prosjekter!$A$3:$C$500,3,FALSE),Kunder!$A$3:$H$500,8,FALSE)="Nei",0,Innstillinger!$B$4))</f>
        <v>0.25</v>
      </c>
      <c r="H14" s="38">
        <f t="shared" si="0"/>
        <v>75000</v>
      </c>
      <c r="I14" s="38">
        <f t="shared" si="1"/>
        <v>375000</v>
      </c>
      <c r="J14" s="15">
        <f>IF(D14="","",D14+VLOOKUP(VLOOKUP(B14,Prosjekter!$A$3:$C$500,3,FALSE),Kunder!$A$3:$G$500,7,FALSE))</f>
        <v>45783</v>
      </c>
      <c r="K14" s="25">
        <v>45784</v>
      </c>
      <c r="L14" s="5" t="str">
        <f>IF($A14="","",IF(K14&lt;&gt;"","Betalt",IF(Innstillinger!$B$7&gt;J14,"Forfalt","Ubetalt")))</f>
        <v>Betalt</v>
      </c>
      <c r="M14" s="38">
        <f t="shared" si="2"/>
        <v>0</v>
      </c>
      <c r="N14" s="24" t="str">
        <f>IF($A14="","",IF(L14="Forfalt",Innstillinger!$B$7-J14,""))</f>
        <v/>
      </c>
      <c r="O14" s="26"/>
    </row>
    <row r="15" spans="1:15" x14ac:dyDescent="0.3">
      <c r="A15" s="9" t="s">
        <v>181</v>
      </c>
      <c r="B15" s="9" t="s">
        <v>94</v>
      </c>
      <c r="C15" s="11" t="str">
        <f>IF(B15="","",VLOOKUP(B15,Prosjekter!$A$3:$D$500,4,FALSE))</f>
        <v>Kystperlen Hotell</v>
      </c>
      <c r="D15" s="25">
        <v>45828</v>
      </c>
      <c r="E15" s="17" t="s">
        <v>164</v>
      </c>
      <c r="F15" s="51">
        <v>350000</v>
      </c>
      <c r="G15" s="46">
        <f>IF(B15="","",IF(VLOOKUP(VLOOKUP(B15,Prosjekter!$A$3:$C$500,3,FALSE),Kunder!$A$3:$H$500,8,FALSE)="Nei",0,Innstillinger!$B$4))</f>
        <v>0.25</v>
      </c>
      <c r="H15" s="38">
        <f t="shared" si="0"/>
        <v>87500</v>
      </c>
      <c r="I15" s="38">
        <f t="shared" si="1"/>
        <v>437500</v>
      </c>
      <c r="J15" s="15">
        <f>IF(D15="","",D15+VLOOKUP(VLOOKUP(B15,Prosjekter!$A$3:$C$500,3,FALSE),Kunder!$A$3:$G$500,7,FALSE))</f>
        <v>45849</v>
      </c>
      <c r="K15" s="25">
        <v>45858</v>
      </c>
      <c r="L15" s="5" t="str">
        <f>IF($A15="","",IF(K15&lt;&gt;"","Betalt",IF(Innstillinger!$B$7&gt;J15,"Forfalt","Ubetalt")))</f>
        <v>Betalt</v>
      </c>
      <c r="M15" s="38">
        <f t="shared" si="2"/>
        <v>0</v>
      </c>
      <c r="N15" s="24" t="str">
        <f>IF($A15="","",IF(L15="Forfalt",Innstillinger!$B$7-J15,""))</f>
        <v/>
      </c>
      <c r="O15" s="26"/>
    </row>
    <row r="16" spans="1:15" x14ac:dyDescent="0.3">
      <c r="A16" s="9" t="s">
        <v>182</v>
      </c>
      <c r="B16" s="9" t="s">
        <v>94</v>
      </c>
      <c r="C16" s="11" t="str">
        <f>IF(B16="","",VLOOKUP(B16,Prosjekter!$A$3:$D$500,4,FALSE))</f>
        <v>Kystperlen Hotell</v>
      </c>
      <c r="D16" s="25">
        <v>45925</v>
      </c>
      <c r="E16" s="17" t="s">
        <v>166</v>
      </c>
      <c r="F16" s="51">
        <v>350000</v>
      </c>
      <c r="G16" s="46">
        <f>IF(B16="","",IF(VLOOKUP(VLOOKUP(B16,Prosjekter!$A$3:$C$500,3,FALSE),Kunder!$A$3:$H$500,8,FALSE)="Nei",0,Innstillinger!$B$4))</f>
        <v>0.25</v>
      </c>
      <c r="H16" s="38">
        <f t="shared" si="0"/>
        <v>87500</v>
      </c>
      <c r="I16" s="38">
        <f t="shared" si="1"/>
        <v>437500</v>
      </c>
      <c r="J16" s="15">
        <f>IF(D16="","",D16+VLOOKUP(VLOOKUP(B16,Prosjekter!$A$3:$C$500,3,FALSE),Kunder!$A$3:$G$500,7,FALSE))</f>
        <v>45946</v>
      </c>
      <c r="K16" s="25">
        <v>45960</v>
      </c>
      <c r="L16" s="5" t="str">
        <f>IF($A16="","",IF(K16&lt;&gt;"","Betalt",IF(Innstillinger!$B$7&gt;J16,"Forfalt","Ubetalt")))</f>
        <v>Betalt</v>
      </c>
      <c r="M16" s="38">
        <f t="shared" si="2"/>
        <v>0</v>
      </c>
      <c r="N16" s="24" t="str">
        <f>IF($A16="","",IF(L16="Forfalt",Innstillinger!$B$7-J16,""))</f>
        <v/>
      </c>
      <c r="O16" s="26"/>
    </row>
    <row r="17" spans="1:15" x14ac:dyDescent="0.3">
      <c r="A17" s="9" t="s">
        <v>183</v>
      </c>
      <c r="B17" s="9" t="s">
        <v>94</v>
      </c>
      <c r="C17" s="11" t="str">
        <f>IF(B17="","",VLOOKUP(B17,Prosjekter!$A$3:$D$500,4,FALSE))</f>
        <v>Kystperlen Hotell</v>
      </c>
      <c r="D17" s="25">
        <v>45960</v>
      </c>
      <c r="E17" s="17" t="s">
        <v>168</v>
      </c>
      <c r="F17" s="51">
        <v>200000</v>
      </c>
      <c r="G17" s="46">
        <f>IF(B17="","",IF(VLOOKUP(VLOOKUP(B17,Prosjekter!$A$3:$C$500,3,FALSE),Kunder!$A$3:$H$500,8,FALSE)="Nei",0,Innstillinger!$B$4))</f>
        <v>0.25</v>
      </c>
      <c r="H17" s="38">
        <f t="shared" si="0"/>
        <v>50000</v>
      </c>
      <c r="I17" s="38">
        <f t="shared" si="1"/>
        <v>250000</v>
      </c>
      <c r="J17" s="15">
        <f>IF(D17="","",D17+VLOOKUP(VLOOKUP(B17,Prosjekter!$A$3:$C$500,3,FALSE),Kunder!$A$3:$G$500,7,FALSE))</f>
        <v>45981</v>
      </c>
      <c r="K17" s="25"/>
      <c r="L17" s="5" t="str">
        <f ca="1">IF($A17="","",IF(K17&lt;&gt;"","Betalt",IF(Innstillinger!$B$7&gt;J17,"Forfalt","Ubetalt")))</f>
        <v>Forfalt</v>
      </c>
      <c r="M17" s="38">
        <f t="shared" ca="1" si="2"/>
        <v>200000</v>
      </c>
      <c r="N17" s="24">
        <f ca="1">IF($A17="","",IF(L17="Forfalt",Innstillinger!$B$7-J17,""))</f>
        <v>38</v>
      </c>
      <c r="O17" s="26"/>
    </row>
    <row r="18" spans="1:15" x14ac:dyDescent="0.3">
      <c r="A18" s="9" t="s">
        <v>184</v>
      </c>
      <c r="B18" s="9" t="s">
        <v>99</v>
      </c>
      <c r="C18" s="11" t="str">
        <f>IF(B18="","",VLOOKUP(B18,Prosjekter!$A$3:$D$500,4,FALSE))</f>
        <v>Liten Entreprenør AS</v>
      </c>
      <c r="D18" s="25">
        <v>45698</v>
      </c>
      <c r="E18" s="17" t="s">
        <v>176</v>
      </c>
      <c r="F18" s="51">
        <v>150000</v>
      </c>
      <c r="G18" s="46">
        <f>IF(B18="","",IF(VLOOKUP(VLOOKUP(B18,Prosjekter!$A$3:$C$500,3,FALSE),Kunder!$A$3:$H$500,8,FALSE)="Nei",0,Innstillinger!$B$4))</f>
        <v>0.25</v>
      </c>
      <c r="H18" s="38">
        <f t="shared" si="0"/>
        <v>37500</v>
      </c>
      <c r="I18" s="38">
        <f t="shared" si="1"/>
        <v>187500</v>
      </c>
      <c r="J18" s="15">
        <f>IF(D18="","",D18+VLOOKUP(VLOOKUP(B18,Prosjekter!$A$3:$C$500,3,FALSE),Kunder!$A$3:$G$500,7,FALSE))</f>
        <v>45728</v>
      </c>
      <c r="K18" s="25">
        <v>45731</v>
      </c>
      <c r="L18" s="5" t="str">
        <f>IF($A18="","",IF(K18&lt;&gt;"","Betalt",IF(Innstillinger!$B$7&gt;J18,"Forfalt","Ubetalt")))</f>
        <v>Betalt</v>
      </c>
      <c r="M18" s="38">
        <f t="shared" si="2"/>
        <v>0</v>
      </c>
      <c r="N18" s="24" t="str">
        <f>IF($A18="","",IF(L18="Forfalt",Innstillinger!$B$7-J18,""))</f>
        <v/>
      </c>
      <c r="O18" s="26"/>
    </row>
    <row r="19" spans="1:15" x14ac:dyDescent="0.3">
      <c r="A19" s="9" t="s">
        <v>185</v>
      </c>
      <c r="B19" s="9" t="s">
        <v>99</v>
      </c>
      <c r="C19" s="11" t="str">
        <f>IF(B19="","",VLOOKUP(B19,Prosjekter!$A$3:$D$500,4,FALSE))</f>
        <v>Liten Entreprenør AS</v>
      </c>
      <c r="D19" s="25">
        <v>45767</v>
      </c>
      <c r="E19" s="17" t="s">
        <v>176</v>
      </c>
      <c r="F19" s="51">
        <v>200000</v>
      </c>
      <c r="G19" s="46">
        <f>IF(B19="","",IF(VLOOKUP(VLOOKUP(B19,Prosjekter!$A$3:$C$500,3,FALSE),Kunder!$A$3:$H$500,8,FALSE)="Nei",0,Innstillinger!$B$4))</f>
        <v>0.25</v>
      </c>
      <c r="H19" s="38">
        <f t="shared" si="0"/>
        <v>50000</v>
      </c>
      <c r="I19" s="38">
        <f t="shared" si="1"/>
        <v>250000</v>
      </c>
      <c r="J19" s="15">
        <f>IF(D19="","",D19+VLOOKUP(VLOOKUP(B19,Prosjekter!$A$3:$C$500,3,FALSE),Kunder!$A$3:$G$500,7,FALSE))</f>
        <v>45797</v>
      </c>
      <c r="K19" s="25">
        <v>45799</v>
      </c>
      <c r="L19" s="5" t="str">
        <f>IF($A19="","",IF(K19&lt;&gt;"","Betalt",IF(Innstillinger!$B$7&gt;J19,"Forfalt","Ubetalt")))</f>
        <v>Betalt</v>
      </c>
      <c r="M19" s="38">
        <f t="shared" si="2"/>
        <v>0</v>
      </c>
      <c r="N19" s="24" t="str">
        <f>IF($A19="","",IF(L19="Forfalt",Innstillinger!$B$7-J19,""))</f>
        <v/>
      </c>
      <c r="O19" s="26"/>
    </row>
    <row r="20" spans="1:15" x14ac:dyDescent="0.3">
      <c r="A20" s="9" t="s">
        <v>186</v>
      </c>
      <c r="B20" s="9" t="s">
        <v>99</v>
      </c>
      <c r="C20" s="11" t="str">
        <f>IF(B20="","",VLOOKUP(B20,Prosjekter!$A$3:$D$500,4,FALSE))</f>
        <v>Liten Entreprenør AS</v>
      </c>
      <c r="D20" s="25">
        <v>45833</v>
      </c>
      <c r="E20" s="17" t="s">
        <v>168</v>
      </c>
      <c r="F20" s="51">
        <v>200000</v>
      </c>
      <c r="G20" s="46">
        <f>IF(B20="","",IF(VLOOKUP(VLOOKUP(B20,Prosjekter!$A$3:$C$500,3,FALSE),Kunder!$A$3:$H$500,8,FALSE)="Nei",0,Innstillinger!$B$4))</f>
        <v>0.25</v>
      </c>
      <c r="H20" s="38">
        <f t="shared" si="0"/>
        <v>50000</v>
      </c>
      <c r="I20" s="38">
        <f t="shared" si="1"/>
        <v>250000</v>
      </c>
      <c r="J20" s="15">
        <f>IF(D20="","",D20+VLOOKUP(VLOOKUP(B20,Prosjekter!$A$3:$C$500,3,FALSE),Kunder!$A$3:$G$500,7,FALSE))</f>
        <v>45863</v>
      </c>
      <c r="K20" s="25">
        <v>45870</v>
      </c>
      <c r="L20" s="5" t="str">
        <f>IF($A20="","",IF(K20&lt;&gt;"","Betalt",IF(Innstillinger!$B$7&gt;J20,"Forfalt","Ubetalt")))</f>
        <v>Betalt</v>
      </c>
      <c r="M20" s="38">
        <f t="shared" si="2"/>
        <v>0</v>
      </c>
      <c r="N20" s="24" t="str">
        <f>IF($A20="","",IF(L20="Forfalt",Innstillinger!$B$7-J20,""))</f>
        <v/>
      </c>
      <c r="O20" s="26"/>
    </row>
    <row r="21" spans="1:15" x14ac:dyDescent="0.3">
      <c r="A21" s="9" t="s">
        <v>187</v>
      </c>
      <c r="B21" s="9" t="s">
        <v>104</v>
      </c>
      <c r="C21" s="11" t="str">
        <f>IF(B21="","",VLOOKUP(B21,Prosjekter!$A$3:$D$500,4,FALSE))</f>
        <v>Privatkunde – Berge</v>
      </c>
      <c r="D21" s="25">
        <v>45706</v>
      </c>
      <c r="E21" s="17" t="s">
        <v>188</v>
      </c>
      <c r="F21" s="51">
        <v>80000</v>
      </c>
      <c r="G21" s="46">
        <f>IF(B21="","",IF(VLOOKUP(VLOOKUP(B21,Prosjekter!$A$3:$C$500,3,FALSE),Kunder!$A$3:$H$500,8,FALSE)="Nei",0,Innstillinger!$B$4))</f>
        <v>0</v>
      </c>
      <c r="H21" s="38">
        <f t="shared" si="0"/>
        <v>0</v>
      </c>
      <c r="I21" s="38">
        <f t="shared" si="1"/>
        <v>80000</v>
      </c>
      <c r="J21" s="15">
        <f>IF(D21="","",D21+VLOOKUP(VLOOKUP(B21,Prosjekter!$A$3:$C$500,3,FALSE),Kunder!$A$3:$G$500,7,FALSE))</f>
        <v>45716</v>
      </c>
      <c r="K21" s="25">
        <v>45721</v>
      </c>
      <c r="L21" s="5" t="str">
        <f>IF($A21="","",IF(K21&lt;&gt;"","Betalt",IF(Innstillinger!$B$7&gt;J21,"Forfalt","Ubetalt")))</f>
        <v>Betalt</v>
      </c>
      <c r="M21" s="38">
        <f t="shared" si="2"/>
        <v>0</v>
      </c>
      <c r="N21" s="24" t="str">
        <f>IF($A21="","",IF(L21="Forfalt",Innstillinger!$B$7-J21,""))</f>
        <v/>
      </c>
      <c r="O21" s="26"/>
    </row>
    <row r="22" spans="1:15" x14ac:dyDescent="0.3">
      <c r="A22" s="9" t="s">
        <v>189</v>
      </c>
      <c r="B22" s="9" t="s">
        <v>44</v>
      </c>
      <c r="C22" s="21" t="str">
        <f>IF(B22="","",VLOOKUP(B22,Prosjekter!$A$3:$D$500,4,FALSE))</f>
        <v>Utvikling av Eiendom AS</v>
      </c>
      <c r="D22" s="25">
        <v>46011</v>
      </c>
      <c r="E22" s="17" t="s">
        <v>190</v>
      </c>
      <c r="F22" s="51">
        <v>340000</v>
      </c>
      <c r="G22" s="46">
        <f>IF(B22="","",IF(VLOOKUP(VLOOKUP(B22,Prosjekter!$A$3:$C$500,3,FALSE),Kunder!$A$3:$H$500,8,FALSE)="Nei",0,Innstillinger!$B$4))</f>
        <v>0.25</v>
      </c>
      <c r="H22" s="38">
        <f t="shared" si="0"/>
        <v>85000</v>
      </c>
      <c r="I22" s="38">
        <f t="shared" si="1"/>
        <v>425000</v>
      </c>
      <c r="J22" s="15">
        <f>IF(D22="","",D22+VLOOKUP(VLOOKUP(B22,Prosjekter!$A$3:$C$500,3,FALSE),Kunder!$A$3:$G$500,7,FALSE))</f>
        <v>46025</v>
      </c>
      <c r="K22" s="25"/>
      <c r="L22" s="5" t="str">
        <f ca="1">IF($A22="","",IF(K22&lt;&gt;"","Betalt",IF(Innstillinger!$B$7&gt;J22,"Forfalt","Ubetalt")))</f>
        <v>Ubetalt</v>
      </c>
      <c r="M22" s="38">
        <f t="shared" ca="1" si="2"/>
        <v>340000</v>
      </c>
      <c r="N22" s="24" t="str">
        <f ca="1">IF($A22="","",IF(L22="Forfalt",Innstillinger!$B$7-J22,""))</f>
        <v/>
      </c>
      <c r="O22" s="26"/>
    </row>
    <row r="23" spans="1:15" x14ac:dyDescent="0.3">
      <c r="A23" s="9" t="s">
        <v>191</v>
      </c>
      <c r="B23" s="9" t="s">
        <v>83</v>
      </c>
      <c r="C23" s="21" t="str">
        <f>IF(B23="","",VLOOKUP(B23,Prosjekter!$A$3:$D$500,4,FALSE))</f>
        <v>Fjellvik Kommune</v>
      </c>
      <c r="D23" s="25">
        <v>46011</v>
      </c>
      <c r="E23" s="17" t="s">
        <v>192</v>
      </c>
      <c r="F23" s="51">
        <v>500000</v>
      </c>
      <c r="G23" s="46">
        <f>IF(B23="","",IF(VLOOKUP(VLOOKUP(B23,Prosjekter!$A$3:$C$500,3,FALSE),Kunder!$A$3:$H$500,8,FALSE)="Nei",0,Innstillinger!$B$4))</f>
        <v>0.25</v>
      </c>
      <c r="H23" s="38">
        <f t="shared" si="0"/>
        <v>125000</v>
      </c>
      <c r="I23" s="38">
        <f t="shared" si="1"/>
        <v>625000</v>
      </c>
      <c r="J23" s="15">
        <f>IF(D23="","",D23+VLOOKUP(VLOOKUP(B23,Prosjekter!$A$3:$C$500,3,FALSE),Kunder!$A$3:$G$500,7,FALSE))</f>
        <v>46041</v>
      </c>
      <c r="K23" s="25"/>
      <c r="L23" s="5" t="str">
        <f ca="1">IF($A23="","",IF(K23&lt;&gt;"","Betalt",IF(Innstillinger!$B$7&gt;J23,"Forfalt","Ubetalt")))</f>
        <v>Ubetalt</v>
      </c>
      <c r="M23" s="38">
        <f t="shared" ca="1" si="2"/>
        <v>500000</v>
      </c>
      <c r="N23" s="24" t="str">
        <f ca="1">IF($A23="","",IF(L23="Forfalt",Innstillinger!$B$7-J23,""))</f>
        <v/>
      </c>
      <c r="O23" s="26"/>
    </row>
    <row r="24" spans="1:15" x14ac:dyDescent="0.3">
      <c r="A24" s="9" t="s">
        <v>193</v>
      </c>
      <c r="B24" s="9" t="s">
        <v>94</v>
      </c>
      <c r="C24" s="21" t="str">
        <f>IF(B24="","",VLOOKUP(B24,Prosjekter!$A$3:$D$500,4,FALSE))</f>
        <v>Kystperlen Hotell</v>
      </c>
      <c r="D24" s="25">
        <v>46009</v>
      </c>
      <c r="E24" s="17" t="s">
        <v>194</v>
      </c>
      <c r="F24" s="51">
        <v>350000</v>
      </c>
      <c r="G24" s="46">
        <f>IF(B24="","",IF(VLOOKUP(VLOOKUP(B24,Prosjekter!$A$3:$C$500,3,FALSE),Kunder!$A$3:$H$500,8,FALSE)="Nei",0,Innstillinger!$B$4))</f>
        <v>0.25</v>
      </c>
      <c r="H24" s="38">
        <f t="shared" si="0"/>
        <v>87500</v>
      </c>
      <c r="I24" s="38">
        <f t="shared" si="1"/>
        <v>437500</v>
      </c>
      <c r="J24" s="15">
        <f>IF(D24="","",D24+VLOOKUP(VLOOKUP(B24,Prosjekter!$A$3:$C$500,3,FALSE),Kunder!$A$3:$G$500,7,FALSE))</f>
        <v>46030</v>
      </c>
      <c r="K24" s="25"/>
      <c r="L24" s="5" t="str">
        <f ca="1">IF($A24="","",IF(K24&lt;&gt;"","Betalt",IF(Innstillinger!$B$7&gt;J24,"Forfalt","Ubetalt")))</f>
        <v>Ubetalt</v>
      </c>
      <c r="M24" s="38">
        <f t="shared" ca="1" si="2"/>
        <v>350000</v>
      </c>
      <c r="N24" s="24" t="str">
        <f ca="1">IF($A24="","",IF(L24="Forfalt",Innstillinger!$B$7-J24,""))</f>
        <v/>
      </c>
      <c r="O24" s="26"/>
    </row>
    <row r="25" spans="1:15" x14ac:dyDescent="0.3">
      <c r="A25" s="9" t="s">
        <v>195</v>
      </c>
      <c r="B25" s="9" t="s">
        <v>99</v>
      </c>
      <c r="C25" s="21" t="str">
        <f>IF(B25="","",VLOOKUP(B25,Prosjekter!$A$3:$D$500,4,FALSE))</f>
        <v>Liten Entreprenør AS</v>
      </c>
      <c r="D25" s="25">
        <v>45853</v>
      </c>
      <c r="E25" s="17" t="s">
        <v>196</v>
      </c>
      <c r="F25" s="51">
        <v>200000</v>
      </c>
      <c r="G25" s="46">
        <f>IF(B25="","",IF(VLOOKUP(VLOOKUP(B25,Prosjekter!$A$3:$C$500,3,FALSE),Kunder!$A$3:$H$500,8,FALSE)="Nei",0,Innstillinger!$B$4))</f>
        <v>0.25</v>
      </c>
      <c r="H25" s="38">
        <f t="shared" si="0"/>
        <v>50000</v>
      </c>
      <c r="I25" s="38">
        <f t="shared" si="1"/>
        <v>250000</v>
      </c>
      <c r="J25" s="15">
        <f>IF(D25="","",D25+VLOOKUP(VLOOKUP(B25,Prosjekter!$A$3:$C$500,3,FALSE),Kunder!$A$3:$G$500,7,FALSE))</f>
        <v>45883</v>
      </c>
      <c r="K25" s="25">
        <v>45889</v>
      </c>
      <c r="L25" s="5" t="str">
        <f>IF($A25="","",IF(K25&lt;&gt;"","Betalt",IF(Innstillinger!$B$7&gt;J25,"Forfalt","Ubetalt")))</f>
        <v>Betalt</v>
      </c>
      <c r="M25" s="38">
        <f t="shared" si="2"/>
        <v>0</v>
      </c>
      <c r="N25" s="24" t="str">
        <f>IF($A25="","",IF(L25="Forfalt",Innstillinger!$B$7-J25,""))</f>
        <v/>
      </c>
      <c r="O25" s="26"/>
    </row>
    <row r="26" spans="1:15" x14ac:dyDescent="0.3">
      <c r="A26" s="9" t="s">
        <v>197</v>
      </c>
      <c r="B26" s="9" t="s">
        <v>104</v>
      </c>
      <c r="C26" s="21" t="str">
        <f>IF(B26="","",VLOOKUP(B26,Prosjekter!$A$3:$D$500,4,FALSE))</f>
        <v>Privatkunde – Berge</v>
      </c>
      <c r="D26" s="25">
        <v>46014</v>
      </c>
      <c r="E26" s="17" t="s">
        <v>198</v>
      </c>
      <c r="F26" s="51">
        <v>270000</v>
      </c>
      <c r="G26" s="46">
        <f>IF(B26="","",IF(VLOOKUP(VLOOKUP(B26,Prosjekter!$A$3:$C$500,3,FALSE),Kunder!$A$3:$H$500,8,FALSE)="Nei",0,Innstillinger!$B$4))</f>
        <v>0</v>
      </c>
      <c r="H26" s="38">
        <f t="shared" si="0"/>
        <v>0</v>
      </c>
      <c r="I26" s="38">
        <f t="shared" si="1"/>
        <v>270000</v>
      </c>
      <c r="J26" s="15">
        <f>IF(D26="","",D26+VLOOKUP(VLOOKUP(B26,Prosjekter!$A$3:$C$500,3,FALSE),Kunder!$A$3:$G$500,7,FALSE))</f>
        <v>46024</v>
      </c>
      <c r="K26" s="25"/>
      <c r="L26" s="5" t="str">
        <f ca="1">IF($A26="","",IF(K26&lt;&gt;"","Betalt",IF(Innstillinger!$B$7&gt;J26,"Forfalt","Ubetalt")))</f>
        <v>Ubetalt</v>
      </c>
      <c r="M26" s="38">
        <f t="shared" ca="1" si="2"/>
        <v>270000</v>
      </c>
      <c r="N26" s="24" t="str">
        <f ca="1">IF($A26="","",IF(L26="Forfalt",Innstillinger!$B$7-J26,""))</f>
        <v/>
      </c>
      <c r="O26" s="26"/>
    </row>
    <row r="27" spans="1:15" x14ac:dyDescent="0.3">
      <c r="A27" s="27"/>
      <c r="B27" s="27"/>
      <c r="C27" s="21" t="str">
        <f>IF(B27="","",VLOOKUP(B27,Prosjekter!$A$3:$D$500,4,FALSE))</f>
        <v/>
      </c>
      <c r="D27" s="25"/>
      <c r="E27" s="26"/>
      <c r="F27" s="52"/>
      <c r="G27" s="46" t="str">
        <f>IF(B27="","",IF(VLOOKUP(VLOOKUP(B27,Prosjekter!$A$3:$C$500,3,FALSE),Kunder!$A$3:$H$500,8,FALSE)="Nei",0,Innstillinger!$B$4))</f>
        <v/>
      </c>
      <c r="H27" s="38" t="str">
        <f t="shared" si="0"/>
        <v/>
      </c>
      <c r="I27" s="38" t="str">
        <f t="shared" si="1"/>
        <v/>
      </c>
      <c r="J27" s="15" t="str">
        <f>IF(D27="","",D27+VLOOKUP(VLOOKUP(B27,Prosjekter!$A$3:$C$500,3,FALSE),Kunder!$A$3:$G$500,7,FALSE))</f>
        <v/>
      </c>
      <c r="K27" s="25"/>
      <c r="L27" s="5" t="str">
        <f>IF($A27="","",IF(K27&lt;&gt;"","Betalt",IF(Innstillinger!$B$7&gt;J27,"Forfalt","Ubetalt")))</f>
        <v/>
      </c>
      <c r="M27" s="38" t="str">
        <f t="shared" si="2"/>
        <v/>
      </c>
      <c r="N27" s="24" t="str">
        <f>IF($A27="","",IF(L27="Forfalt",Innstillinger!$B$7-J27,""))</f>
        <v/>
      </c>
      <c r="O27" s="26"/>
    </row>
    <row r="28" spans="1:15" x14ac:dyDescent="0.3">
      <c r="A28" s="27"/>
      <c r="B28" s="27"/>
      <c r="C28" s="21" t="str">
        <f>IF(B28="","",VLOOKUP(B28,Prosjekter!$A$3:$D$500,4,FALSE))</f>
        <v/>
      </c>
      <c r="D28" s="25"/>
      <c r="E28" s="26"/>
      <c r="F28" s="52"/>
      <c r="G28" s="46" t="str">
        <f>IF(B28="","",IF(VLOOKUP(VLOOKUP(B28,Prosjekter!$A$3:$C$500,3,FALSE),Kunder!$A$3:$H$500,8,FALSE)="Nei",0,Innstillinger!$B$4))</f>
        <v/>
      </c>
      <c r="H28" s="38" t="str">
        <f t="shared" si="0"/>
        <v/>
      </c>
      <c r="I28" s="38" t="str">
        <f t="shared" si="1"/>
        <v/>
      </c>
      <c r="J28" s="15" t="str">
        <f>IF(D28="","",D28+VLOOKUP(VLOOKUP(B28,Prosjekter!$A$3:$C$500,3,FALSE),Kunder!$A$3:$G$500,7,FALSE))</f>
        <v/>
      </c>
      <c r="K28" s="25"/>
      <c r="L28" s="5" t="str">
        <f>IF($A28="","",IF(K28&lt;&gt;"","Betalt",IF(Innstillinger!$B$7&gt;J28,"Forfalt","Ubetalt")))</f>
        <v/>
      </c>
      <c r="M28" s="38" t="str">
        <f t="shared" si="2"/>
        <v/>
      </c>
      <c r="N28" s="24" t="str">
        <f>IF($A28="","",IF(L28="Forfalt",Innstillinger!$B$7-J28,""))</f>
        <v/>
      </c>
      <c r="O28" s="26"/>
    </row>
    <row r="29" spans="1:15" x14ac:dyDescent="0.3">
      <c r="A29" s="27"/>
      <c r="B29" s="27"/>
      <c r="C29" s="21" t="str">
        <f>IF(B29="","",VLOOKUP(B29,Prosjekter!$A$3:$D$500,4,FALSE))</f>
        <v/>
      </c>
      <c r="D29" s="25"/>
      <c r="E29" s="26"/>
      <c r="F29" s="52"/>
      <c r="G29" s="46" t="str">
        <f>IF(B29="","",IF(VLOOKUP(VLOOKUP(B29,Prosjekter!$A$3:$C$500,3,FALSE),Kunder!$A$3:$H$500,8,FALSE)="Nei",0,Innstillinger!$B$4))</f>
        <v/>
      </c>
      <c r="H29" s="38" t="str">
        <f t="shared" si="0"/>
        <v/>
      </c>
      <c r="I29" s="38" t="str">
        <f t="shared" si="1"/>
        <v/>
      </c>
      <c r="J29" s="15" t="str">
        <f>IF(D29="","",D29+VLOOKUP(VLOOKUP(B29,Prosjekter!$A$3:$C$500,3,FALSE),Kunder!$A$3:$G$500,7,FALSE))</f>
        <v/>
      </c>
      <c r="K29" s="25"/>
      <c r="L29" s="5" t="str">
        <f>IF($A29="","",IF(K29&lt;&gt;"","Betalt",IF(Innstillinger!$B$7&gt;J29,"Forfalt","Ubetalt")))</f>
        <v/>
      </c>
      <c r="M29" s="38" t="str">
        <f t="shared" si="2"/>
        <v/>
      </c>
      <c r="N29" s="24" t="str">
        <f>IF($A29="","",IF(L29="Forfalt",Innstillinger!$B$7-J29,""))</f>
        <v/>
      </c>
      <c r="O29" s="26"/>
    </row>
    <row r="30" spans="1:15" x14ac:dyDescent="0.3">
      <c r="A30" s="27"/>
      <c r="B30" s="27"/>
      <c r="C30" s="21" t="str">
        <f>IF(B30="","",VLOOKUP(B30,Prosjekter!$A$3:$D$500,4,FALSE))</f>
        <v/>
      </c>
      <c r="D30" s="25"/>
      <c r="E30" s="26"/>
      <c r="F30" s="52"/>
      <c r="G30" s="46" t="str">
        <f>IF(B30="","",IF(VLOOKUP(VLOOKUP(B30,Prosjekter!$A$3:$C$500,3,FALSE),Kunder!$A$3:$H$500,8,FALSE)="Nei",0,Innstillinger!$B$4))</f>
        <v/>
      </c>
      <c r="H30" s="38" t="str">
        <f t="shared" si="0"/>
        <v/>
      </c>
      <c r="I30" s="38" t="str">
        <f t="shared" si="1"/>
        <v/>
      </c>
      <c r="J30" s="15" t="str">
        <f>IF(D30="","",D30+VLOOKUP(VLOOKUP(B30,Prosjekter!$A$3:$C$500,3,FALSE),Kunder!$A$3:$G$500,7,FALSE))</f>
        <v/>
      </c>
      <c r="K30" s="25"/>
      <c r="L30" s="5" t="str">
        <f>IF($A30="","",IF(K30&lt;&gt;"","Betalt",IF(Innstillinger!$B$7&gt;J30,"Forfalt","Ubetalt")))</f>
        <v/>
      </c>
      <c r="M30" s="38" t="str">
        <f t="shared" si="2"/>
        <v/>
      </c>
      <c r="N30" s="24" t="str">
        <f>IF($A30="","",IF(L30="Forfalt",Innstillinger!$B$7-J30,""))</f>
        <v/>
      </c>
      <c r="O30" s="26"/>
    </row>
    <row r="31" spans="1:15" x14ac:dyDescent="0.3">
      <c r="A31" s="27"/>
      <c r="B31" s="27"/>
      <c r="C31" s="21" t="str">
        <f>IF(B31="","",VLOOKUP(B31,Prosjekter!$A$3:$D$500,4,FALSE))</f>
        <v/>
      </c>
      <c r="D31" s="25"/>
      <c r="E31" s="26"/>
      <c r="F31" s="52"/>
      <c r="G31" s="46" t="str">
        <f>IF(B31="","",IF(VLOOKUP(VLOOKUP(B31,Prosjekter!$A$3:$C$500,3,FALSE),Kunder!$A$3:$H$500,8,FALSE)="Nei",0,Innstillinger!$B$4))</f>
        <v/>
      </c>
      <c r="H31" s="38" t="str">
        <f t="shared" si="0"/>
        <v/>
      </c>
      <c r="I31" s="38" t="str">
        <f t="shared" si="1"/>
        <v/>
      </c>
      <c r="J31" s="15" t="str">
        <f>IF(D31="","",D31+VLOOKUP(VLOOKUP(B31,Prosjekter!$A$3:$C$500,3,FALSE),Kunder!$A$3:$G$500,7,FALSE))</f>
        <v/>
      </c>
      <c r="K31" s="25"/>
      <c r="L31" s="5" t="str">
        <f>IF($A31="","",IF(K31&lt;&gt;"","Betalt",IF(Innstillinger!$B$7&gt;J31,"Forfalt","Ubetalt")))</f>
        <v/>
      </c>
      <c r="M31" s="38" t="str">
        <f t="shared" si="2"/>
        <v/>
      </c>
      <c r="N31" s="24" t="str">
        <f>IF($A31="","",IF(L31="Forfalt",Innstillinger!$B$7-J31,""))</f>
        <v/>
      </c>
      <c r="O31" s="26"/>
    </row>
    <row r="32" spans="1:15" x14ac:dyDescent="0.3">
      <c r="A32" s="27"/>
      <c r="B32" s="27"/>
      <c r="C32" s="21" t="str">
        <f>IF(B32="","",VLOOKUP(B32,Prosjekter!$A$3:$D$500,4,FALSE))</f>
        <v/>
      </c>
      <c r="D32" s="25"/>
      <c r="E32" s="26"/>
      <c r="F32" s="52"/>
      <c r="G32" s="46" t="str">
        <f>IF(B32="","",IF(VLOOKUP(VLOOKUP(B32,Prosjekter!$A$3:$C$500,3,FALSE),Kunder!$A$3:$H$500,8,FALSE)="Nei",0,Innstillinger!$B$4))</f>
        <v/>
      </c>
      <c r="H32" s="38" t="str">
        <f t="shared" si="0"/>
        <v/>
      </c>
      <c r="I32" s="38" t="str">
        <f t="shared" si="1"/>
        <v/>
      </c>
      <c r="J32" s="15" t="str">
        <f>IF(D32="","",D32+VLOOKUP(VLOOKUP(B32,Prosjekter!$A$3:$C$500,3,FALSE),Kunder!$A$3:$G$500,7,FALSE))</f>
        <v/>
      </c>
      <c r="K32" s="25"/>
      <c r="L32" s="5" t="str">
        <f>IF($A32="","",IF(K32&lt;&gt;"","Betalt",IF(Innstillinger!$B$7&gt;J32,"Forfalt","Ubetalt")))</f>
        <v/>
      </c>
      <c r="M32" s="38" t="str">
        <f t="shared" si="2"/>
        <v/>
      </c>
      <c r="N32" s="24" t="str">
        <f>IF($A32="","",IF(L32="Forfalt",Innstillinger!$B$7-J32,""))</f>
        <v/>
      </c>
      <c r="O32" s="26"/>
    </row>
    <row r="33" spans="1:15" x14ac:dyDescent="0.3">
      <c r="A33" s="27"/>
      <c r="B33" s="27"/>
      <c r="C33" s="21" t="str">
        <f>IF(B33="","",VLOOKUP(B33,Prosjekter!$A$3:$D$500,4,FALSE))</f>
        <v/>
      </c>
      <c r="D33" s="25"/>
      <c r="E33" s="26"/>
      <c r="F33" s="52"/>
      <c r="G33" s="46" t="str">
        <f>IF(B33="","",IF(VLOOKUP(VLOOKUP(B33,Prosjekter!$A$3:$C$500,3,FALSE),Kunder!$A$3:$H$500,8,FALSE)="Nei",0,Innstillinger!$B$4))</f>
        <v/>
      </c>
      <c r="H33" s="38" t="str">
        <f t="shared" si="0"/>
        <v/>
      </c>
      <c r="I33" s="38" t="str">
        <f t="shared" si="1"/>
        <v/>
      </c>
      <c r="J33" s="15" t="str">
        <f>IF(D33="","",D33+VLOOKUP(VLOOKUP(B33,Prosjekter!$A$3:$C$500,3,FALSE),Kunder!$A$3:$G$500,7,FALSE))</f>
        <v/>
      </c>
      <c r="K33" s="25"/>
      <c r="L33" s="5" t="str">
        <f>IF($A33="","",IF(K33&lt;&gt;"","Betalt",IF(Innstillinger!$B$7&gt;J33,"Forfalt","Ubetalt")))</f>
        <v/>
      </c>
      <c r="M33" s="38" t="str">
        <f t="shared" si="2"/>
        <v/>
      </c>
      <c r="N33" s="24" t="str">
        <f>IF($A33="","",IF(L33="Forfalt",Innstillinger!$B$7-J33,""))</f>
        <v/>
      </c>
      <c r="O33" s="26"/>
    </row>
    <row r="34" spans="1:15" x14ac:dyDescent="0.3">
      <c r="A34" s="27"/>
      <c r="B34" s="27"/>
      <c r="C34" s="21" t="str">
        <f>IF(B34="","",VLOOKUP(B34,Prosjekter!$A$3:$D$500,4,FALSE))</f>
        <v/>
      </c>
      <c r="D34" s="25"/>
      <c r="E34" s="26"/>
      <c r="F34" s="52"/>
      <c r="G34" s="46" t="str">
        <f>IF(B34="","",IF(VLOOKUP(VLOOKUP(B34,Prosjekter!$A$3:$C$500,3,FALSE),Kunder!$A$3:$H$500,8,FALSE)="Nei",0,Innstillinger!$B$4))</f>
        <v/>
      </c>
      <c r="H34" s="38" t="str">
        <f t="shared" si="0"/>
        <v/>
      </c>
      <c r="I34" s="38" t="str">
        <f t="shared" si="1"/>
        <v/>
      </c>
      <c r="J34" s="15" t="str">
        <f>IF(D34="","",D34+VLOOKUP(VLOOKUP(B34,Prosjekter!$A$3:$C$500,3,FALSE),Kunder!$A$3:$G$500,7,FALSE))</f>
        <v/>
      </c>
      <c r="K34" s="25"/>
      <c r="L34" s="5" t="str">
        <f>IF($A34="","",IF(K34&lt;&gt;"","Betalt",IF(Innstillinger!$B$7&gt;J34,"Forfalt","Ubetalt")))</f>
        <v/>
      </c>
      <c r="M34" s="38" t="str">
        <f t="shared" si="2"/>
        <v/>
      </c>
      <c r="N34" s="24" t="str">
        <f>IF($A34="","",IF(L34="Forfalt",Innstillinger!$B$7-J34,""))</f>
        <v/>
      </c>
      <c r="O34" s="26"/>
    </row>
    <row r="35" spans="1:15" x14ac:dyDescent="0.3">
      <c r="A35" s="27"/>
      <c r="B35" s="27"/>
      <c r="C35" s="21" t="str">
        <f>IF(B35="","",VLOOKUP(B35,Prosjekter!$A$3:$D$500,4,FALSE))</f>
        <v/>
      </c>
      <c r="D35" s="25"/>
      <c r="E35" s="26"/>
      <c r="F35" s="52"/>
      <c r="G35" s="46" t="str">
        <f>IF(B35="","",IF(VLOOKUP(VLOOKUP(B35,Prosjekter!$A$3:$C$500,3,FALSE),Kunder!$A$3:$H$500,8,FALSE)="Nei",0,Innstillinger!$B$4))</f>
        <v/>
      </c>
      <c r="H35" s="38" t="str">
        <f t="shared" ref="H35:H66" si="3">IF(F35="","",F35*G35)</f>
        <v/>
      </c>
      <c r="I35" s="38" t="str">
        <f t="shared" ref="I35:I66" si="4">IF(F35="","",F35+H35)</f>
        <v/>
      </c>
      <c r="J35" s="15" t="str">
        <f>IF(D35="","",D35+VLOOKUP(VLOOKUP(B35,Prosjekter!$A$3:$C$500,3,FALSE),Kunder!$A$3:$G$500,7,FALSE))</f>
        <v/>
      </c>
      <c r="K35" s="25"/>
      <c r="L35" s="5" t="str">
        <f>IF($A35="","",IF(K35&lt;&gt;"","Betalt",IF(Innstillinger!$B$7&gt;J35,"Forfalt","Ubetalt")))</f>
        <v/>
      </c>
      <c r="M35" s="38" t="str">
        <f t="shared" ref="M35:M66" si="5">IF($A35="","",IF(L35="Betalt",0,F35))</f>
        <v/>
      </c>
      <c r="N35" s="24" t="str">
        <f>IF($A35="","",IF(L35="Forfalt",Innstillinger!$B$7-J35,""))</f>
        <v/>
      </c>
      <c r="O35" s="26"/>
    </row>
    <row r="36" spans="1:15" x14ac:dyDescent="0.3">
      <c r="A36" s="27"/>
      <c r="B36" s="27"/>
      <c r="C36" s="21" t="str">
        <f>IF(B36="","",VLOOKUP(B36,Prosjekter!$A$3:$D$500,4,FALSE))</f>
        <v/>
      </c>
      <c r="D36" s="25"/>
      <c r="E36" s="26"/>
      <c r="F36" s="52"/>
      <c r="G36" s="46" t="str">
        <f>IF(B36="","",IF(VLOOKUP(VLOOKUP(B36,Prosjekter!$A$3:$C$500,3,FALSE),Kunder!$A$3:$H$500,8,FALSE)="Nei",0,Innstillinger!$B$4))</f>
        <v/>
      </c>
      <c r="H36" s="38" t="str">
        <f t="shared" si="3"/>
        <v/>
      </c>
      <c r="I36" s="38" t="str">
        <f t="shared" si="4"/>
        <v/>
      </c>
      <c r="J36" s="15" t="str">
        <f>IF(D36="","",D36+VLOOKUP(VLOOKUP(B36,Prosjekter!$A$3:$C$500,3,FALSE),Kunder!$A$3:$G$500,7,FALSE))</f>
        <v/>
      </c>
      <c r="K36" s="25"/>
      <c r="L36" s="5" t="str">
        <f>IF($A36="","",IF(K36&lt;&gt;"","Betalt",IF(Innstillinger!$B$7&gt;J36,"Forfalt","Ubetalt")))</f>
        <v/>
      </c>
      <c r="M36" s="38" t="str">
        <f t="shared" si="5"/>
        <v/>
      </c>
      <c r="N36" s="24" t="str">
        <f>IF($A36="","",IF(L36="Forfalt",Innstillinger!$B$7-J36,""))</f>
        <v/>
      </c>
      <c r="O36" s="26"/>
    </row>
    <row r="37" spans="1:15" x14ac:dyDescent="0.3">
      <c r="A37" s="27"/>
      <c r="B37" s="27"/>
      <c r="C37" s="21" t="str">
        <f>IF(B37="","",VLOOKUP(B37,Prosjekter!$A$3:$D$500,4,FALSE))</f>
        <v/>
      </c>
      <c r="D37" s="25"/>
      <c r="E37" s="26"/>
      <c r="F37" s="52"/>
      <c r="G37" s="46" t="str">
        <f>IF(B37="","",IF(VLOOKUP(VLOOKUP(B37,Prosjekter!$A$3:$C$500,3,FALSE),Kunder!$A$3:$H$500,8,FALSE)="Nei",0,Innstillinger!$B$4))</f>
        <v/>
      </c>
      <c r="H37" s="38" t="str">
        <f t="shared" si="3"/>
        <v/>
      </c>
      <c r="I37" s="38" t="str">
        <f t="shared" si="4"/>
        <v/>
      </c>
      <c r="J37" s="15" t="str">
        <f>IF(D37="","",D37+VLOOKUP(VLOOKUP(B37,Prosjekter!$A$3:$C$500,3,FALSE),Kunder!$A$3:$G$500,7,FALSE))</f>
        <v/>
      </c>
      <c r="K37" s="25"/>
      <c r="L37" s="5" t="str">
        <f>IF($A37="","",IF(K37&lt;&gt;"","Betalt",IF(Innstillinger!$B$7&gt;J37,"Forfalt","Ubetalt")))</f>
        <v/>
      </c>
      <c r="M37" s="38" t="str">
        <f t="shared" si="5"/>
        <v/>
      </c>
      <c r="N37" s="24" t="str">
        <f>IF($A37="","",IF(L37="Forfalt",Innstillinger!$B$7-J37,""))</f>
        <v/>
      </c>
      <c r="O37" s="26"/>
    </row>
    <row r="38" spans="1:15" x14ac:dyDescent="0.3">
      <c r="A38" s="27"/>
      <c r="B38" s="27"/>
      <c r="C38" s="21" t="str">
        <f>IF(B38="","",VLOOKUP(B38,Prosjekter!$A$3:$D$500,4,FALSE))</f>
        <v/>
      </c>
      <c r="D38" s="25"/>
      <c r="E38" s="26"/>
      <c r="F38" s="52"/>
      <c r="G38" s="46" t="str">
        <f>IF(B38="","",IF(VLOOKUP(VLOOKUP(B38,Prosjekter!$A$3:$C$500,3,FALSE),Kunder!$A$3:$H$500,8,FALSE)="Nei",0,Innstillinger!$B$4))</f>
        <v/>
      </c>
      <c r="H38" s="38" t="str">
        <f t="shared" si="3"/>
        <v/>
      </c>
      <c r="I38" s="38" t="str">
        <f t="shared" si="4"/>
        <v/>
      </c>
      <c r="J38" s="15" t="str">
        <f>IF(D38="","",D38+VLOOKUP(VLOOKUP(B38,Prosjekter!$A$3:$C$500,3,FALSE),Kunder!$A$3:$G$500,7,FALSE))</f>
        <v/>
      </c>
      <c r="K38" s="25"/>
      <c r="L38" s="5" t="str">
        <f>IF($A38="","",IF(K38&lt;&gt;"","Betalt",IF(Innstillinger!$B$7&gt;J38,"Forfalt","Ubetalt")))</f>
        <v/>
      </c>
      <c r="M38" s="38" t="str">
        <f t="shared" si="5"/>
        <v/>
      </c>
      <c r="N38" s="24" t="str">
        <f>IF($A38="","",IF(L38="Forfalt",Innstillinger!$B$7-J38,""))</f>
        <v/>
      </c>
      <c r="O38" s="26"/>
    </row>
    <row r="39" spans="1:15" x14ac:dyDescent="0.3">
      <c r="A39" s="27"/>
      <c r="B39" s="27"/>
      <c r="C39" s="21" t="str">
        <f>IF(B39="","",VLOOKUP(B39,Prosjekter!$A$3:$D$500,4,FALSE))</f>
        <v/>
      </c>
      <c r="D39" s="25"/>
      <c r="E39" s="26"/>
      <c r="F39" s="52"/>
      <c r="G39" s="46" t="str">
        <f>IF(B39="","",IF(VLOOKUP(VLOOKUP(B39,Prosjekter!$A$3:$C$500,3,FALSE),Kunder!$A$3:$H$500,8,FALSE)="Nei",0,Innstillinger!$B$4))</f>
        <v/>
      </c>
      <c r="H39" s="38" t="str">
        <f t="shared" si="3"/>
        <v/>
      </c>
      <c r="I39" s="38" t="str">
        <f t="shared" si="4"/>
        <v/>
      </c>
      <c r="J39" s="15" t="str">
        <f>IF(D39="","",D39+VLOOKUP(VLOOKUP(B39,Prosjekter!$A$3:$C$500,3,FALSE),Kunder!$A$3:$G$500,7,FALSE))</f>
        <v/>
      </c>
      <c r="K39" s="25"/>
      <c r="L39" s="5" t="str">
        <f>IF($A39="","",IF(K39&lt;&gt;"","Betalt",IF(Innstillinger!$B$7&gt;J39,"Forfalt","Ubetalt")))</f>
        <v/>
      </c>
      <c r="M39" s="38" t="str">
        <f t="shared" si="5"/>
        <v/>
      </c>
      <c r="N39" s="24" t="str">
        <f>IF($A39="","",IF(L39="Forfalt",Innstillinger!$B$7-J39,""))</f>
        <v/>
      </c>
      <c r="O39" s="26"/>
    </row>
    <row r="40" spans="1:15" x14ac:dyDescent="0.3">
      <c r="A40" s="27"/>
      <c r="B40" s="27"/>
      <c r="C40" s="21" t="str">
        <f>IF(B40="","",VLOOKUP(B40,Prosjekter!$A$3:$D$500,4,FALSE))</f>
        <v/>
      </c>
      <c r="D40" s="25"/>
      <c r="E40" s="26"/>
      <c r="F40" s="52"/>
      <c r="G40" s="46" t="str">
        <f>IF(B40="","",IF(VLOOKUP(VLOOKUP(B40,Prosjekter!$A$3:$C$500,3,FALSE),Kunder!$A$3:$H$500,8,FALSE)="Nei",0,Innstillinger!$B$4))</f>
        <v/>
      </c>
      <c r="H40" s="38" t="str">
        <f t="shared" si="3"/>
        <v/>
      </c>
      <c r="I40" s="38" t="str">
        <f t="shared" si="4"/>
        <v/>
      </c>
      <c r="J40" s="15" t="str">
        <f>IF(D40="","",D40+VLOOKUP(VLOOKUP(B40,Prosjekter!$A$3:$C$500,3,FALSE),Kunder!$A$3:$G$500,7,FALSE))</f>
        <v/>
      </c>
      <c r="K40" s="25"/>
      <c r="L40" s="5" t="str">
        <f>IF($A40="","",IF(K40&lt;&gt;"","Betalt",IF(Innstillinger!$B$7&gt;J40,"Forfalt","Ubetalt")))</f>
        <v/>
      </c>
      <c r="M40" s="38" t="str">
        <f t="shared" si="5"/>
        <v/>
      </c>
      <c r="N40" s="24" t="str">
        <f>IF($A40="","",IF(L40="Forfalt",Innstillinger!$B$7-J40,""))</f>
        <v/>
      </c>
      <c r="O40" s="26"/>
    </row>
    <row r="41" spans="1:15" x14ac:dyDescent="0.3">
      <c r="A41" s="27"/>
      <c r="B41" s="27"/>
      <c r="C41" s="21" t="str">
        <f>IF(B41="","",VLOOKUP(B41,Prosjekter!$A$3:$D$500,4,FALSE))</f>
        <v/>
      </c>
      <c r="D41" s="25"/>
      <c r="E41" s="26"/>
      <c r="F41" s="52"/>
      <c r="G41" s="46" t="str">
        <f>IF(B41="","",IF(VLOOKUP(VLOOKUP(B41,Prosjekter!$A$3:$C$500,3,FALSE),Kunder!$A$3:$H$500,8,FALSE)="Nei",0,Innstillinger!$B$4))</f>
        <v/>
      </c>
      <c r="H41" s="38" t="str">
        <f t="shared" si="3"/>
        <v/>
      </c>
      <c r="I41" s="38" t="str">
        <f t="shared" si="4"/>
        <v/>
      </c>
      <c r="J41" s="15" t="str">
        <f>IF(D41="","",D41+VLOOKUP(VLOOKUP(B41,Prosjekter!$A$3:$C$500,3,FALSE),Kunder!$A$3:$G$500,7,FALSE))</f>
        <v/>
      </c>
      <c r="K41" s="25"/>
      <c r="L41" s="5" t="str">
        <f>IF($A41="","",IF(K41&lt;&gt;"","Betalt",IF(Innstillinger!$B$7&gt;J41,"Forfalt","Ubetalt")))</f>
        <v/>
      </c>
      <c r="M41" s="38" t="str">
        <f t="shared" si="5"/>
        <v/>
      </c>
      <c r="N41" s="24" t="str">
        <f>IF($A41="","",IF(L41="Forfalt",Innstillinger!$B$7-J41,""))</f>
        <v/>
      </c>
      <c r="O41" s="26"/>
    </row>
    <row r="42" spans="1:15" x14ac:dyDescent="0.3">
      <c r="A42" s="27"/>
      <c r="B42" s="27"/>
      <c r="C42" s="21" t="str">
        <f>IF(B42="","",VLOOKUP(B42,Prosjekter!$A$3:$D$500,4,FALSE))</f>
        <v/>
      </c>
      <c r="D42" s="25"/>
      <c r="E42" s="26"/>
      <c r="F42" s="52"/>
      <c r="G42" s="46" t="str">
        <f>IF(B42="","",IF(VLOOKUP(VLOOKUP(B42,Prosjekter!$A$3:$C$500,3,FALSE),Kunder!$A$3:$H$500,8,FALSE)="Nei",0,Innstillinger!$B$4))</f>
        <v/>
      </c>
      <c r="H42" s="38" t="str">
        <f t="shared" si="3"/>
        <v/>
      </c>
      <c r="I42" s="38" t="str">
        <f t="shared" si="4"/>
        <v/>
      </c>
      <c r="J42" s="15" t="str">
        <f>IF(D42="","",D42+VLOOKUP(VLOOKUP(B42,Prosjekter!$A$3:$C$500,3,FALSE),Kunder!$A$3:$G$500,7,FALSE))</f>
        <v/>
      </c>
      <c r="K42" s="25"/>
      <c r="L42" s="5" t="str">
        <f>IF($A42="","",IF(K42&lt;&gt;"","Betalt",IF(Innstillinger!$B$7&gt;J42,"Forfalt","Ubetalt")))</f>
        <v/>
      </c>
      <c r="M42" s="38" t="str">
        <f t="shared" si="5"/>
        <v/>
      </c>
      <c r="N42" s="24" t="str">
        <f>IF($A42="","",IF(L42="Forfalt",Innstillinger!$B$7-J42,""))</f>
        <v/>
      </c>
      <c r="O42" s="26"/>
    </row>
    <row r="43" spans="1:15" x14ac:dyDescent="0.3">
      <c r="A43" s="27"/>
      <c r="B43" s="27"/>
      <c r="C43" s="21" t="str">
        <f>IF(B43="","",VLOOKUP(B43,Prosjekter!$A$3:$D$500,4,FALSE))</f>
        <v/>
      </c>
      <c r="D43" s="25"/>
      <c r="E43" s="26"/>
      <c r="F43" s="52"/>
      <c r="G43" s="46" t="str">
        <f>IF(B43="","",IF(VLOOKUP(VLOOKUP(B43,Prosjekter!$A$3:$C$500,3,FALSE),Kunder!$A$3:$H$500,8,FALSE)="Nei",0,Innstillinger!$B$4))</f>
        <v/>
      </c>
      <c r="H43" s="38" t="str">
        <f t="shared" si="3"/>
        <v/>
      </c>
      <c r="I43" s="38" t="str">
        <f t="shared" si="4"/>
        <v/>
      </c>
      <c r="J43" s="15" t="str">
        <f>IF(D43="","",D43+VLOOKUP(VLOOKUP(B43,Prosjekter!$A$3:$C$500,3,FALSE),Kunder!$A$3:$G$500,7,FALSE))</f>
        <v/>
      </c>
      <c r="K43" s="25"/>
      <c r="L43" s="5" t="str">
        <f>IF($A43="","",IF(K43&lt;&gt;"","Betalt",IF(Innstillinger!$B$7&gt;J43,"Forfalt","Ubetalt")))</f>
        <v/>
      </c>
      <c r="M43" s="38" t="str">
        <f t="shared" si="5"/>
        <v/>
      </c>
      <c r="N43" s="24" t="str">
        <f>IF($A43="","",IF(L43="Forfalt",Innstillinger!$B$7-J43,""))</f>
        <v/>
      </c>
      <c r="O43" s="26"/>
    </row>
    <row r="44" spans="1:15" x14ac:dyDescent="0.3">
      <c r="A44" s="27"/>
      <c r="B44" s="27"/>
      <c r="C44" s="21" t="str">
        <f>IF(B44="","",VLOOKUP(B44,Prosjekter!$A$3:$D$500,4,FALSE))</f>
        <v/>
      </c>
      <c r="D44" s="25"/>
      <c r="E44" s="26"/>
      <c r="F44" s="52"/>
      <c r="G44" s="46" t="str">
        <f>IF(B44="","",IF(VLOOKUP(VLOOKUP(B44,Prosjekter!$A$3:$C$500,3,FALSE),Kunder!$A$3:$H$500,8,FALSE)="Nei",0,Innstillinger!$B$4))</f>
        <v/>
      </c>
      <c r="H44" s="38" t="str">
        <f t="shared" si="3"/>
        <v/>
      </c>
      <c r="I44" s="38" t="str">
        <f t="shared" si="4"/>
        <v/>
      </c>
      <c r="J44" s="15" t="str">
        <f>IF(D44="","",D44+VLOOKUP(VLOOKUP(B44,Prosjekter!$A$3:$C$500,3,FALSE),Kunder!$A$3:$G$500,7,FALSE))</f>
        <v/>
      </c>
      <c r="K44" s="25"/>
      <c r="L44" s="5" t="str">
        <f>IF($A44="","",IF(K44&lt;&gt;"","Betalt",IF(Innstillinger!$B$7&gt;J44,"Forfalt","Ubetalt")))</f>
        <v/>
      </c>
      <c r="M44" s="38" t="str">
        <f t="shared" si="5"/>
        <v/>
      </c>
      <c r="N44" s="24" t="str">
        <f>IF($A44="","",IF(L44="Forfalt",Innstillinger!$B$7-J44,""))</f>
        <v/>
      </c>
      <c r="O44" s="26"/>
    </row>
    <row r="45" spans="1:15" x14ac:dyDescent="0.3">
      <c r="A45" s="27"/>
      <c r="B45" s="27"/>
      <c r="C45" s="21" t="str">
        <f>IF(B45="","",VLOOKUP(B45,Prosjekter!$A$3:$D$500,4,FALSE))</f>
        <v/>
      </c>
      <c r="D45" s="25"/>
      <c r="E45" s="26"/>
      <c r="F45" s="52"/>
      <c r="G45" s="46" t="str">
        <f>IF(B45="","",IF(VLOOKUP(VLOOKUP(B45,Prosjekter!$A$3:$C$500,3,FALSE),Kunder!$A$3:$H$500,8,FALSE)="Nei",0,Innstillinger!$B$4))</f>
        <v/>
      </c>
      <c r="H45" s="38" t="str">
        <f t="shared" si="3"/>
        <v/>
      </c>
      <c r="I45" s="38" t="str">
        <f t="shared" si="4"/>
        <v/>
      </c>
      <c r="J45" s="15" t="str">
        <f>IF(D45="","",D45+VLOOKUP(VLOOKUP(B45,Prosjekter!$A$3:$C$500,3,FALSE),Kunder!$A$3:$G$500,7,FALSE))</f>
        <v/>
      </c>
      <c r="K45" s="25"/>
      <c r="L45" s="5" t="str">
        <f>IF($A45="","",IF(K45&lt;&gt;"","Betalt",IF(Innstillinger!$B$7&gt;J45,"Forfalt","Ubetalt")))</f>
        <v/>
      </c>
      <c r="M45" s="38" t="str">
        <f t="shared" si="5"/>
        <v/>
      </c>
      <c r="N45" s="24" t="str">
        <f>IF($A45="","",IF(L45="Forfalt",Innstillinger!$B$7-J45,""))</f>
        <v/>
      </c>
      <c r="O45" s="26"/>
    </row>
    <row r="46" spans="1:15" x14ac:dyDescent="0.3">
      <c r="A46" s="27"/>
      <c r="B46" s="27"/>
      <c r="C46" s="21" t="str">
        <f>IF(B46="","",VLOOKUP(B46,Prosjekter!$A$3:$D$500,4,FALSE))</f>
        <v/>
      </c>
      <c r="D46" s="25"/>
      <c r="E46" s="26"/>
      <c r="F46" s="52"/>
      <c r="G46" s="46" t="str">
        <f>IF(B46="","",IF(VLOOKUP(VLOOKUP(B46,Prosjekter!$A$3:$C$500,3,FALSE),Kunder!$A$3:$H$500,8,FALSE)="Nei",0,Innstillinger!$B$4))</f>
        <v/>
      </c>
      <c r="H46" s="38" t="str">
        <f t="shared" si="3"/>
        <v/>
      </c>
      <c r="I46" s="38" t="str">
        <f t="shared" si="4"/>
        <v/>
      </c>
      <c r="J46" s="15" t="str">
        <f>IF(D46="","",D46+VLOOKUP(VLOOKUP(B46,Prosjekter!$A$3:$C$500,3,FALSE),Kunder!$A$3:$G$500,7,FALSE))</f>
        <v/>
      </c>
      <c r="K46" s="25"/>
      <c r="L46" s="5" t="str">
        <f>IF($A46="","",IF(K46&lt;&gt;"","Betalt",IF(Innstillinger!$B$7&gt;J46,"Forfalt","Ubetalt")))</f>
        <v/>
      </c>
      <c r="M46" s="38" t="str">
        <f t="shared" si="5"/>
        <v/>
      </c>
      <c r="N46" s="24" t="str">
        <f>IF($A46="","",IF(L46="Forfalt",Innstillinger!$B$7-J46,""))</f>
        <v/>
      </c>
      <c r="O46" s="26"/>
    </row>
    <row r="47" spans="1:15" x14ac:dyDescent="0.3">
      <c r="A47" s="27"/>
      <c r="B47" s="27"/>
      <c r="C47" s="21" t="str">
        <f>IF(B47="","",VLOOKUP(B47,Prosjekter!$A$3:$D$500,4,FALSE))</f>
        <v/>
      </c>
      <c r="D47" s="25"/>
      <c r="E47" s="26"/>
      <c r="F47" s="52"/>
      <c r="G47" s="46" t="str">
        <f>IF(B47="","",IF(VLOOKUP(VLOOKUP(B47,Prosjekter!$A$3:$C$500,3,FALSE),Kunder!$A$3:$H$500,8,FALSE)="Nei",0,Innstillinger!$B$4))</f>
        <v/>
      </c>
      <c r="H47" s="38" t="str">
        <f t="shared" si="3"/>
        <v/>
      </c>
      <c r="I47" s="38" t="str">
        <f t="shared" si="4"/>
        <v/>
      </c>
      <c r="J47" s="15" t="str">
        <f>IF(D47="","",D47+VLOOKUP(VLOOKUP(B47,Prosjekter!$A$3:$C$500,3,FALSE),Kunder!$A$3:$G$500,7,FALSE))</f>
        <v/>
      </c>
      <c r="K47" s="25"/>
      <c r="L47" s="5" t="str">
        <f>IF($A47="","",IF(K47&lt;&gt;"","Betalt",IF(Innstillinger!$B$7&gt;J47,"Forfalt","Ubetalt")))</f>
        <v/>
      </c>
      <c r="M47" s="38" t="str">
        <f t="shared" si="5"/>
        <v/>
      </c>
      <c r="N47" s="24" t="str">
        <f>IF($A47="","",IF(L47="Forfalt",Innstillinger!$B$7-J47,""))</f>
        <v/>
      </c>
      <c r="O47" s="26"/>
    </row>
    <row r="48" spans="1:15" x14ac:dyDescent="0.3">
      <c r="A48" s="27"/>
      <c r="B48" s="27"/>
      <c r="C48" s="21" t="str">
        <f>IF(B48="","",VLOOKUP(B48,Prosjekter!$A$3:$D$500,4,FALSE))</f>
        <v/>
      </c>
      <c r="D48" s="25"/>
      <c r="E48" s="26"/>
      <c r="F48" s="52"/>
      <c r="G48" s="46" t="str">
        <f>IF(B48="","",IF(VLOOKUP(VLOOKUP(B48,Prosjekter!$A$3:$C$500,3,FALSE),Kunder!$A$3:$H$500,8,FALSE)="Nei",0,Innstillinger!$B$4))</f>
        <v/>
      </c>
      <c r="H48" s="38" t="str">
        <f t="shared" si="3"/>
        <v/>
      </c>
      <c r="I48" s="38" t="str">
        <f t="shared" si="4"/>
        <v/>
      </c>
      <c r="J48" s="15" t="str">
        <f>IF(D48="","",D48+VLOOKUP(VLOOKUP(B48,Prosjekter!$A$3:$C$500,3,FALSE),Kunder!$A$3:$G$500,7,FALSE))</f>
        <v/>
      </c>
      <c r="K48" s="25"/>
      <c r="L48" s="5" t="str">
        <f>IF($A48="","",IF(K48&lt;&gt;"","Betalt",IF(Innstillinger!$B$7&gt;J48,"Forfalt","Ubetalt")))</f>
        <v/>
      </c>
      <c r="M48" s="38" t="str">
        <f t="shared" si="5"/>
        <v/>
      </c>
      <c r="N48" s="24" t="str">
        <f>IF($A48="","",IF(L48="Forfalt",Innstillinger!$B$7-J48,""))</f>
        <v/>
      </c>
      <c r="O48" s="26"/>
    </row>
    <row r="49" spans="1:15" x14ac:dyDescent="0.3">
      <c r="A49" s="27"/>
      <c r="B49" s="27"/>
      <c r="C49" s="21" t="str">
        <f>IF(B49="","",VLOOKUP(B49,Prosjekter!$A$3:$D$500,4,FALSE))</f>
        <v/>
      </c>
      <c r="D49" s="25"/>
      <c r="E49" s="26"/>
      <c r="F49" s="52"/>
      <c r="G49" s="46" t="str">
        <f>IF(B49="","",IF(VLOOKUP(VLOOKUP(B49,Prosjekter!$A$3:$C$500,3,FALSE),Kunder!$A$3:$H$500,8,FALSE)="Nei",0,Innstillinger!$B$4))</f>
        <v/>
      </c>
      <c r="H49" s="38" t="str">
        <f t="shared" si="3"/>
        <v/>
      </c>
      <c r="I49" s="38" t="str">
        <f t="shared" si="4"/>
        <v/>
      </c>
      <c r="J49" s="15" t="str">
        <f>IF(D49="","",D49+VLOOKUP(VLOOKUP(B49,Prosjekter!$A$3:$C$500,3,FALSE),Kunder!$A$3:$G$500,7,FALSE))</f>
        <v/>
      </c>
      <c r="K49" s="25"/>
      <c r="L49" s="5" t="str">
        <f>IF($A49="","",IF(K49&lt;&gt;"","Betalt",IF(Innstillinger!$B$7&gt;J49,"Forfalt","Ubetalt")))</f>
        <v/>
      </c>
      <c r="M49" s="38" t="str">
        <f t="shared" si="5"/>
        <v/>
      </c>
      <c r="N49" s="24" t="str">
        <f>IF($A49="","",IF(L49="Forfalt",Innstillinger!$B$7-J49,""))</f>
        <v/>
      </c>
      <c r="O49" s="26"/>
    </row>
    <row r="50" spans="1:15" x14ac:dyDescent="0.3">
      <c r="A50" s="27"/>
      <c r="B50" s="27"/>
      <c r="C50" s="21" t="str">
        <f>IF(B50="","",VLOOKUP(B50,Prosjekter!$A$3:$D$500,4,FALSE))</f>
        <v/>
      </c>
      <c r="D50" s="25"/>
      <c r="E50" s="26"/>
      <c r="F50" s="52"/>
      <c r="G50" s="46" t="str">
        <f>IF(B50="","",IF(VLOOKUP(VLOOKUP(B50,Prosjekter!$A$3:$C$500,3,FALSE),Kunder!$A$3:$H$500,8,FALSE)="Nei",0,Innstillinger!$B$4))</f>
        <v/>
      </c>
      <c r="H50" s="38" t="str">
        <f t="shared" si="3"/>
        <v/>
      </c>
      <c r="I50" s="38" t="str">
        <f t="shared" si="4"/>
        <v/>
      </c>
      <c r="J50" s="15" t="str">
        <f>IF(D50="","",D50+VLOOKUP(VLOOKUP(B50,Prosjekter!$A$3:$C$500,3,FALSE),Kunder!$A$3:$G$500,7,FALSE))</f>
        <v/>
      </c>
      <c r="K50" s="25"/>
      <c r="L50" s="5" t="str">
        <f>IF($A50="","",IF(K50&lt;&gt;"","Betalt",IF(Innstillinger!$B$7&gt;J50,"Forfalt","Ubetalt")))</f>
        <v/>
      </c>
      <c r="M50" s="38" t="str">
        <f t="shared" si="5"/>
        <v/>
      </c>
      <c r="N50" s="24" t="str">
        <f>IF($A50="","",IF(L50="Forfalt",Innstillinger!$B$7-J50,""))</f>
        <v/>
      </c>
      <c r="O50" s="26"/>
    </row>
    <row r="51" spans="1:15" x14ac:dyDescent="0.3">
      <c r="A51" s="27"/>
      <c r="B51" s="27"/>
      <c r="C51" s="21" t="str">
        <f>IF(B51="","",VLOOKUP(B51,Prosjekter!$A$3:$D$500,4,FALSE))</f>
        <v/>
      </c>
      <c r="D51" s="25"/>
      <c r="E51" s="26"/>
      <c r="F51" s="52"/>
      <c r="G51" s="46" t="str">
        <f>IF(B51="","",IF(VLOOKUP(VLOOKUP(B51,Prosjekter!$A$3:$C$500,3,FALSE),Kunder!$A$3:$H$500,8,FALSE)="Nei",0,Innstillinger!$B$4))</f>
        <v/>
      </c>
      <c r="H51" s="38" t="str">
        <f t="shared" si="3"/>
        <v/>
      </c>
      <c r="I51" s="38" t="str">
        <f t="shared" si="4"/>
        <v/>
      </c>
      <c r="J51" s="15" t="str">
        <f>IF(D51="","",D51+VLOOKUP(VLOOKUP(B51,Prosjekter!$A$3:$C$500,3,FALSE),Kunder!$A$3:$G$500,7,FALSE))</f>
        <v/>
      </c>
      <c r="K51" s="25"/>
      <c r="L51" s="5" t="str">
        <f>IF($A51="","",IF(K51&lt;&gt;"","Betalt",IF(Innstillinger!$B$7&gt;J51,"Forfalt","Ubetalt")))</f>
        <v/>
      </c>
      <c r="M51" s="38" t="str">
        <f t="shared" si="5"/>
        <v/>
      </c>
      <c r="N51" s="24" t="str">
        <f>IF($A51="","",IF(L51="Forfalt",Innstillinger!$B$7-J51,""))</f>
        <v/>
      </c>
      <c r="O51" s="26"/>
    </row>
    <row r="52" spans="1:15" x14ac:dyDescent="0.3">
      <c r="A52" s="27"/>
      <c r="B52" s="27"/>
      <c r="C52" s="21" t="str">
        <f>IF(B52="","",VLOOKUP(B52,Prosjekter!$A$3:$D$500,4,FALSE))</f>
        <v/>
      </c>
      <c r="D52" s="25"/>
      <c r="E52" s="26"/>
      <c r="F52" s="52"/>
      <c r="G52" s="46" t="str">
        <f>IF(B52="","",IF(VLOOKUP(VLOOKUP(B52,Prosjekter!$A$3:$C$500,3,FALSE),Kunder!$A$3:$H$500,8,FALSE)="Nei",0,Innstillinger!$B$4))</f>
        <v/>
      </c>
      <c r="H52" s="38" t="str">
        <f t="shared" si="3"/>
        <v/>
      </c>
      <c r="I52" s="38" t="str">
        <f t="shared" si="4"/>
        <v/>
      </c>
      <c r="J52" s="15" t="str">
        <f>IF(D52="","",D52+VLOOKUP(VLOOKUP(B52,Prosjekter!$A$3:$C$500,3,FALSE),Kunder!$A$3:$G$500,7,FALSE))</f>
        <v/>
      </c>
      <c r="K52" s="25"/>
      <c r="L52" s="5" t="str">
        <f>IF($A52="","",IF(K52&lt;&gt;"","Betalt",IF(Innstillinger!$B$7&gt;J52,"Forfalt","Ubetalt")))</f>
        <v/>
      </c>
      <c r="M52" s="38" t="str">
        <f t="shared" si="5"/>
        <v/>
      </c>
      <c r="N52" s="24" t="str">
        <f>IF($A52="","",IF(L52="Forfalt",Innstillinger!$B$7-J52,""))</f>
        <v/>
      </c>
      <c r="O52" s="26"/>
    </row>
    <row r="53" spans="1:15" x14ac:dyDescent="0.3">
      <c r="A53" s="27"/>
      <c r="B53" s="27"/>
      <c r="C53" s="21" t="str">
        <f>IF(B53="","",VLOOKUP(B53,Prosjekter!$A$3:$D$500,4,FALSE))</f>
        <v/>
      </c>
      <c r="D53" s="25"/>
      <c r="E53" s="26"/>
      <c r="F53" s="52"/>
      <c r="G53" s="46" t="str">
        <f>IF(B53="","",IF(VLOOKUP(VLOOKUP(B53,Prosjekter!$A$3:$C$500,3,FALSE),Kunder!$A$3:$H$500,8,FALSE)="Nei",0,Innstillinger!$B$4))</f>
        <v/>
      </c>
      <c r="H53" s="38" t="str">
        <f t="shared" si="3"/>
        <v/>
      </c>
      <c r="I53" s="38" t="str">
        <f t="shared" si="4"/>
        <v/>
      </c>
      <c r="J53" s="15" t="str">
        <f>IF(D53="","",D53+VLOOKUP(VLOOKUP(B53,Prosjekter!$A$3:$C$500,3,FALSE),Kunder!$A$3:$G$500,7,FALSE))</f>
        <v/>
      </c>
      <c r="K53" s="25"/>
      <c r="L53" s="5" t="str">
        <f>IF($A53="","",IF(K53&lt;&gt;"","Betalt",IF(Innstillinger!$B$7&gt;J53,"Forfalt","Ubetalt")))</f>
        <v/>
      </c>
      <c r="M53" s="38" t="str">
        <f t="shared" si="5"/>
        <v/>
      </c>
      <c r="N53" s="24" t="str">
        <f>IF($A53="","",IF(L53="Forfalt",Innstillinger!$B$7-J53,""))</f>
        <v/>
      </c>
      <c r="O53" s="26"/>
    </row>
    <row r="54" spans="1:15" x14ac:dyDescent="0.3">
      <c r="A54" s="27"/>
      <c r="B54" s="27"/>
      <c r="C54" s="21" t="str">
        <f>IF(B54="","",VLOOKUP(B54,Prosjekter!$A$3:$D$500,4,FALSE))</f>
        <v/>
      </c>
      <c r="D54" s="25"/>
      <c r="E54" s="26"/>
      <c r="F54" s="52"/>
      <c r="G54" s="46" t="str">
        <f>IF(B54="","",IF(VLOOKUP(VLOOKUP(B54,Prosjekter!$A$3:$C$500,3,FALSE),Kunder!$A$3:$H$500,8,FALSE)="Nei",0,Innstillinger!$B$4))</f>
        <v/>
      </c>
      <c r="H54" s="38" t="str">
        <f t="shared" si="3"/>
        <v/>
      </c>
      <c r="I54" s="38" t="str">
        <f t="shared" si="4"/>
        <v/>
      </c>
      <c r="J54" s="15" t="str">
        <f>IF(D54="","",D54+VLOOKUP(VLOOKUP(B54,Prosjekter!$A$3:$C$500,3,FALSE),Kunder!$A$3:$G$500,7,FALSE))</f>
        <v/>
      </c>
      <c r="K54" s="25"/>
      <c r="L54" s="5" t="str">
        <f>IF($A54="","",IF(K54&lt;&gt;"","Betalt",IF(Innstillinger!$B$7&gt;J54,"Forfalt","Ubetalt")))</f>
        <v/>
      </c>
      <c r="M54" s="38" t="str">
        <f t="shared" si="5"/>
        <v/>
      </c>
      <c r="N54" s="24" t="str">
        <f>IF($A54="","",IF(L54="Forfalt",Innstillinger!$B$7-J54,""))</f>
        <v/>
      </c>
      <c r="O54" s="26"/>
    </row>
    <row r="55" spans="1:15" x14ac:dyDescent="0.3">
      <c r="A55" s="27"/>
      <c r="B55" s="27"/>
      <c r="C55" s="21" t="str">
        <f>IF(B55="","",VLOOKUP(B55,Prosjekter!$A$3:$D$500,4,FALSE))</f>
        <v/>
      </c>
      <c r="D55" s="25"/>
      <c r="E55" s="26"/>
      <c r="F55" s="52"/>
      <c r="G55" s="46" t="str">
        <f>IF(B55="","",IF(VLOOKUP(VLOOKUP(B55,Prosjekter!$A$3:$C$500,3,FALSE),Kunder!$A$3:$H$500,8,FALSE)="Nei",0,Innstillinger!$B$4))</f>
        <v/>
      </c>
      <c r="H55" s="38" t="str">
        <f t="shared" si="3"/>
        <v/>
      </c>
      <c r="I55" s="38" t="str">
        <f t="shared" si="4"/>
        <v/>
      </c>
      <c r="J55" s="15" t="str">
        <f>IF(D55="","",D55+VLOOKUP(VLOOKUP(B55,Prosjekter!$A$3:$C$500,3,FALSE),Kunder!$A$3:$G$500,7,FALSE))</f>
        <v/>
      </c>
      <c r="K55" s="25"/>
      <c r="L55" s="5" t="str">
        <f>IF($A55="","",IF(K55&lt;&gt;"","Betalt",IF(Innstillinger!$B$7&gt;J55,"Forfalt","Ubetalt")))</f>
        <v/>
      </c>
      <c r="M55" s="38" t="str">
        <f t="shared" si="5"/>
        <v/>
      </c>
      <c r="N55" s="24" t="str">
        <f>IF($A55="","",IF(L55="Forfalt",Innstillinger!$B$7-J55,""))</f>
        <v/>
      </c>
      <c r="O55" s="26"/>
    </row>
    <row r="56" spans="1:15" x14ac:dyDescent="0.3">
      <c r="A56" s="27"/>
      <c r="B56" s="27"/>
      <c r="C56" s="21" t="str">
        <f>IF(B56="","",VLOOKUP(B56,Prosjekter!$A$3:$D$500,4,FALSE))</f>
        <v/>
      </c>
      <c r="D56" s="25"/>
      <c r="E56" s="26"/>
      <c r="F56" s="52"/>
      <c r="G56" s="46" t="str">
        <f>IF(B56="","",IF(VLOOKUP(VLOOKUP(B56,Prosjekter!$A$3:$C$500,3,FALSE),Kunder!$A$3:$H$500,8,FALSE)="Nei",0,Innstillinger!$B$4))</f>
        <v/>
      </c>
      <c r="H56" s="38" t="str">
        <f t="shared" si="3"/>
        <v/>
      </c>
      <c r="I56" s="38" t="str">
        <f t="shared" si="4"/>
        <v/>
      </c>
      <c r="J56" s="15" t="str">
        <f>IF(D56="","",D56+VLOOKUP(VLOOKUP(B56,Prosjekter!$A$3:$C$500,3,FALSE),Kunder!$A$3:$G$500,7,FALSE))</f>
        <v/>
      </c>
      <c r="K56" s="25"/>
      <c r="L56" s="5" t="str">
        <f>IF($A56="","",IF(K56&lt;&gt;"","Betalt",IF(Innstillinger!$B$7&gt;J56,"Forfalt","Ubetalt")))</f>
        <v/>
      </c>
      <c r="M56" s="38" t="str">
        <f t="shared" si="5"/>
        <v/>
      </c>
      <c r="N56" s="24" t="str">
        <f>IF($A56="","",IF(L56="Forfalt",Innstillinger!$B$7-J56,""))</f>
        <v/>
      </c>
      <c r="O56" s="26"/>
    </row>
    <row r="57" spans="1:15" x14ac:dyDescent="0.3">
      <c r="A57" s="27"/>
      <c r="B57" s="27"/>
      <c r="C57" s="21" t="str">
        <f>IF(B57="","",VLOOKUP(B57,Prosjekter!$A$3:$D$500,4,FALSE))</f>
        <v/>
      </c>
      <c r="D57" s="25"/>
      <c r="E57" s="26"/>
      <c r="F57" s="52"/>
      <c r="G57" s="46" t="str">
        <f>IF(B57="","",IF(VLOOKUP(VLOOKUP(B57,Prosjekter!$A$3:$C$500,3,FALSE),Kunder!$A$3:$H$500,8,FALSE)="Nei",0,Innstillinger!$B$4))</f>
        <v/>
      </c>
      <c r="H57" s="38" t="str">
        <f t="shared" si="3"/>
        <v/>
      </c>
      <c r="I57" s="38" t="str">
        <f t="shared" si="4"/>
        <v/>
      </c>
      <c r="J57" s="15" t="str">
        <f>IF(D57="","",D57+VLOOKUP(VLOOKUP(B57,Prosjekter!$A$3:$C$500,3,FALSE),Kunder!$A$3:$G$500,7,FALSE))</f>
        <v/>
      </c>
      <c r="K57" s="25"/>
      <c r="L57" s="5" t="str">
        <f>IF($A57="","",IF(K57&lt;&gt;"","Betalt",IF(Innstillinger!$B$7&gt;J57,"Forfalt","Ubetalt")))</f>
        <v/>
      </c>
      <c r="M57" s="38" t="str">
        <f t="shared" si="5"/>
        <v/>
      </c>
      <c r="N57" s="24" t="str">
        <f>IF($A57="","",IF(L57="Forfalt",Innstillinger!$B$7-J57,""))</f>
        <v/>
      </c>
      <c r="O57" s="26"/>
    </row>
    <row r="58" spans="1:15" x14ac:dyDescent="0.3">
      <c r="A58" s="27"/>
      <c r="B58" s="27"/>
      <c r="C58" s="21" t="str">
        <f>IF(B58="","",VLOOKUP(B58,Prosjekter!$A$3:$D$500,4,FALSE))</f>
        <v/>
      </c>
      <c r="D58" s="25"/>
      <c r="E58" s="26"/>
      <c r="F58" s="52"/>
      <c r="G58" s="46" t="str">
        <f>IF(B58="","",IF(VLOOKUP(VLOOKUP(B58,Prosjekter!$A$3:$C$500,3,FALSE),Kunder!$A$3:$H$500,8,FALSE)="Nei",0,Innstillinger!$B$4))</f>
        <v/>
      </c>
      <c r="H58" s="38" t="str">
        <f t="shared" si="3"/>
        <v/>
      </c>
      <c r="I58" s="38" t="str">
        <f t="shared" si="4"/>
        <v/>
      </c>
      <c r="J58" s="15" t="str">
        <f>IF(D58="","",D58+VLOOKUP(VLOOKUP(B58,Prosjekter!$A$3:$C$500,3,FALSE),Kunder!$A$3:$G$500,7,FALSE))</f>
        <v/>
      </c>
      <c r="K58" s="25"/>
      <c r="L58" s="5" t="str">
        <f>IF($A58="","",IF(K58&lt;&gt;"","Betalt",IF(Innstillinger!$B$7&gt;J58,"Forfalt","Ubetalt")))</f>
        <v/>
      </c>
      <c r="M58" s="38" t="str">
        <f t="shared" si="5"/>
        <v/>
      </c>
      <c r="N58" s="24" t="str">
        <f>IF($A58="","",IF(L58="Forfalt",Innstillinger!$B$7-J58,""))</f>
        <v/>
      </c>
      <c r="O58" s="26"/>
    </row>
    <row r="59" spans="1:15" x14ac:dyDescent="0.3">
      <c r="A59" s="27"/>
      <c r="B59" s="27"/>
      <c r="C59" s="21" t="str">
        <f>IF(B59="","",VLOOKUP(B59,Prosjekter!$A$3:$D$500,4,FALSE))</f>
        <v/>
      </c>
      <c r="D59" s="25"/>
      <c r="E59" s="26"/>
      <c r="F59" s="52"/>
      <c r="G59" s="46" t="str">
        <f>IF(B59="","",IF(VLOOKUP(VLOOKUP(B59,Prosjekter!$A$3:$C$500,3,FALSE),Kunder!$A$3:$H$500,8,FALSE)="Nei",0,Innstillinger!$B$4))</f>
        <v/>
      </c>
      <c r="H59" s="38" t="str">
        <f t="shared" si="3"/>
        <v/>
      </c>
      <c r="I59" s="38" t="str">
        <f t="shared" si="4"/>
        <v/>
      </c>
      <c r="J59" s="15" t="str">
        <f>IF(D59="","",D59+VLOOKUP(VLOOKUP(B59,Prosjekter!$A$3:$C$500,3,FALSE),Kunder!$A$3:$G$500,7,FALSE))</f>
        <v/>
      </c>
      <c r="K59" s="25"/>
      <c r="L59" s="5" t="str">
        <f>IF($A59="","",IF(K59&lt;&gt;"","Betalt",IF(Innstillinger!$B$7&gt;J59,"Forfalt","Ubetalt")))</f>
        <v/>
      </c>
      <c r="M59" s="38" t="str">
        <f t="shared" si="5"/>
        <v/>
      </c>
      <c r="N59" s="24" t="str">
        <f>IF($A59="","",IF(L59="Forfalt",Innstillinger!$B$7-J59,""))</f>
        <v/>
      </c>
      <c r="O59" s="26"/>
    </row>
    <row r="60" spans="1:15" x14ac:dyDescent="0.3">
      <c r="A60" s="27"/>
      <c r="B60" s="27"/>
      <c r="C60" s="21" t="str">
        <f>IF(B60="","",VLOOKUP(B60,Prosjekter!$A$3:$D$500,4,FALSE))</f>
        <v/>
      </c>
      <c r="D60" s="25"/>
      <c r="E60" s="26"/>
      <c r="F60" s="52"/>
      <c r="G60" s="46" t="str">
        <f>IF(B60="","",IF(VLOOKUP(VLOOKUP(B60,Prosjekter!$A$3:$C$500,3,FALSE),Kunder!$A$3:$H$500,8,FALSE)="Nei",0,Innstillinger!$B$4))</f>
        <v/>
      </c>
      <c r="H60" s="38" t="str">
        <f t="shared" si="3"/>
        <v/>
      </c>
      <c r="I60" s="38" t="str">
        <f t="shared" si="4"/>
        <v/>
      </c>
      <c r="J60" s="15" t="str">
        <f>IF(D60="","",D60+VLOOKUP(VLOOKUP(B60,Prosjekter!$A$3:$C$500,3,FALSE),Kunder!$A$3:$G$500,7,FALSE))</f>
        <v/>
      </c>
      <c r="K60" s="25"/>
      <c r="L60" s="5" t="str">
        <f>IF($A60="","",IF(K60&lt;&gt;"","Betalt",IF(Innstillinger!$B$7&gt;J60,"Forfalt","Ubetalt")))</f>
        <v/>
      </c>
      <c r="M60" s="38" t="str">
        <f t="shared" si="5"/>
        <v/>
      </c>
      <c r="N60" s="24" t="str">
        <f>IF($A60="","",IF(L60="Forfalt",Innstillinger!$B$7-J60,""))</f>
        <v/>
      </c>
      <c r="O60" s="26"/>
    </row>
    <row r="61" spans="1:15" x14ac:dyDescent="0.3">
      <c r="A61" s="27"/>
      <c r="B61" s="27"/>
      <c r="C61" s="21" t="str">
        <f>IF(B61="","",VLOOKUP(B61,Prosjekter!$A$3:$D$500,4,FALSE))</f>
        <v/>
      </c>
      <c r="D61" s="25"/>
      <c r="E61" s="26"/>
      <c r="F61" s="52"/>
      <c r="G61" s="46" t="str">
        <f>IF(B61="","",IF(VLOOKUP(VLOOKUP(B61,Prosjekter!$A$3:$C$500,3,FALSE),Kunder!$A$3:$H$500,8,FALSE)="Nei",0,Innstillinger!$B$4))</f>
        <v/>
      </c>
      <c r="H61" s="38" t="str">
        <f t="shared" si="3"/>
        <v/>
      </c>
      <c r="I61" s="38" t="str">
        <f t="shared" si="4"/>
        <v/>
      </c>
      <c r="J61" s="15" t="str">
        <f>IF(D61="","",D61+VLOOKUP(VLOOKUP(B61,Prosjekter!$A$3:$C$500,3,FALSE),Kunder!$A$3:$G$500,7,FALSE))</f>
        <v/>
      </c>
      <c r="K61" s="25"/>
      <c r="L61" s="5" t="str">
        <f>IF($A61="","",IF(K61&lt;&gt;"","Betalt",IF(Innstillinger!$B$7&gt;J61,"Forfalt","Ubetalt")))</f>
        <v/>
      </c>
      <c r="M61" s="38" t="str">
        <f t="shared" si="5"/>
        <v/>
      </c>
      <c r="N61" s="24" t="str">
        <f>IF($A61="","",IF(L61="Forfalt",Innstillinger!$B$7-J61,""))</f>
        <v/>
      </c>
      <c r="O61" s="26"/>
    </row>
    <row r="62" spans="1:15" x14ac:dyDescent="0.3">
      <c r="A62" s="27"/>
      <c r="B62" s="27"/>
      <c r="C62" s="21" t="str">
        <f>IF(B62="","",VLOOKUP(B62,Prosjekter!$A$3:$D$500,4,FALSE))</f>
        <v/>
      </c>
      <c r="D62" s="25"/>
      <c r="E62" s="26"/>
      <c r="F62" s="52"/>
      <c r="G62" s="46" t="str">
        <f>IF(B62="","",IF(VLOOKUP(VLOOKUP(B62,Prosjekter!$A$3:$C$500,3,FALSE),Kunder!$A$3:$H$500,8,FALSE)="Nei",0,Innstillinger!$B$4))</f>
        <v/>
      </c>
      <c r="H62" s="38" t="str">
        <f t="shared" si="3"/>
        <v/>
      </c>
      <c r="I62" s="38" t="str">
        <f t="shared" si="4"/>
        <v/>
      </c>
      <c r="J62" s="15" t="str">
        <f>IF(D62="","",D62+VLOOKUP(VLOOKUP(B62,Prosjekter!$A$3:$C$500,3,FALSE),Kunder!$A$3:$G$500,7,FALSE))</f>
        <v/>
      </c>
      <c r="K62" s="25"/>
      <c r="L62" s="5" t="str">
        <f>IF($A62="","",IF(K62&lt;&gt;"","Betalt",IF(Innstillinger!$B$7&gt;J62,"Forfalt","Ubetalt")))</f>
        <v/>
      </c>
      <c r="M62" s="38" t="str">
        <f t="shared" si="5"/>
        <v/>
      </c>
      <c r="N62" s="24" t="str">
        <f>IF($A62="","",IF(L62="Forfalt",Innstillinger!$B$7-J62,""))</f>
        <v/>
      </c>
      <c r="O62" s="26"/>
    </row>
    <row r="63" spans="1:15" x14ac:dyDescent="0.3">
      <c r="A63" s="27"/>
      <c r="B63" s="27"/>
      <c r="C63" s="21" t="str">
        <f>IF(B63="","",VLOOKUP(B63,Prosjekter!$A$3:$D$500,4,FALSE))</f>
        <v/>
      </c>
      <c r="D63" s="25"/>
      <c r="E63" s="26"/>
      <c r="F63" s="52"/>
      <c r="G63" s="46" t="str">
        <f>IF(B63="","",IF(VLOOKUP(VLOOKUP(B63,Prosjekter!$A$3:$C$500,3,FALSE),Kunder!$A$3:$H$500,8,FALSE)="Nei",0,Innstillinger!$B$4))</f>
        <v/>
      </c>
      <c r="H63" s="38" t="str">
        <f t="shared" si="3"/>
        <v/>
      </c>
      <c r="I63" s="38" t="str">
        <f t="shared" si="4"/>
        <v/>
      </c>
      <c r="J63" s="15" t="str">
        <f>IF(D63="","",D63+VLOOKUP(VLOOKUP(B63,Prosjekter!$A$3:$C$500,3,FALSE),Kunder!$A$3:$G$500,7,FALSE))</f>
        <v/>
      </c>
      <c r="K63" s="25"/>
      <c r="L63" s="5" t="str">
        <f>IF($A63="","",IF(K63&lt;&gt;"","Betalt",IF(Innstillinger!$B$7&gt;J63,"Forfalt","Ubetalt")))</f>
        <v/>
      </c>
      <c r="M63" s="38" t="str">
        <f t="shared" si="5"/>
        <v/>
      </c>
      <c r="N63" s="24" t="str">
        <f>IF($A63="","",IF(L63="Forfalt",Innstillinger!$B$7-J63,""))</f>
        <v/>
      </c>
      <c r="O63" s="26"/>
    </row>
    <row r="64" spans="1:15" x14ac:dyDescent="0.3">
      <c r="A64" s="27"/>
      <c r="B64" s="27"/>
      <c r="C64" s="21" t="str">
        <f>IF(B64="","",VLOOKUP(B64,Prosjekter!$A$3:$D$500,4,FALSE))</f>
        <v/>
      </c>
      <c r="D64" s="25"/>
      <c r="E64" s="26"/>
      <c r="F64" s="52"/>
      <c r="G64" s="46" t="str">
        <f>IF(B64="","",IF(VLOOKUP(VLOOKUP(B64,Prosjekter!$A$3:$C$500,3,FALSE),Kunder!$A$3:$H$500,8,FALSE)="Nei",0,Innstillinger!$B$4))</f>
        <v/>
      </c>
      <c r="H64" s="38" t="str">
        <f t="shared" si="3"/>
        <v/>
      </c>
      <c r="I64" s="38" t="str">
        <f t="shared" si="4"/>
        <v/>
      </c>
      <c r="J64" s="15" t="str">
        <f>IF(D64="","",D64+VLOOKUP(VLOOKUP(B64,Prosjekter!$A$3:$C$500,3,FALSE),Kunder!$A$3:$G$500,7,FALSE))</f>
        <v/>
      </c>
      <c r="K64" s="25"/>
      <c r="L64" s="5" t="str">
        <f>IF($A64="","",IF(K64&lt;&gt;"","Betalt",IF(Innstillinger!$B$7&gt;J64,"Forfalt","Ubetalt")))</f>
        <v/>
      </c>
      <c r="M64" s="38" t="str">
        <f t="shared" si="5"/>
        <v/>
      </c>
      <c r="N64" s="24" t="str">
        <f>IF($A64="","",IF(L64="Forfalt",Innstillinger!$B$7-J64,""))</f>
        <v/>
      </c>
      <c r="O64" s="26"/>
    </row>
    <row r="65" spans="1:15" x14ac:dyDescent="0.3">
      <c r="A65" s="27"/>
      <c r="B65" s="27"/>
      <c r="C65" s="21" t="str">
        <f>IF(B65="","",VLOOKUP(B65,Prosjekter!$A$3:$D$500,4,FALSE))</f>
        <v/>
      </c>
      <c r="D65" s="25"/>
      <c r="E65" s="26"/>
      <c r="F65" s="52"/>
      <c r="G65" s="46" t="str">
        <f>IF(B65="","",IF(VLOOKUP(VLOOKUP(B65,Prosjekter!$A$3:$C$500,3,FALSE),Kunder!$A$3:$H$500,8,FALSE)="Nei",0,Innstillinger!$B$4))</f>
        <v/>
      </c>
      <c r="H65" s="38" t="str">
        <f t="shared" si="3"/>
        <v/>
      </c>
      <c r="I65" s="38" t="str">
        <f t="shared" si="4"/>
        <v/>
      </c>
      <c r="J65" s="15" t="str">
        <f>IF(D65="","",D65+VLOOKUP(VLOOKUP(B65,Prosjekter!$A$3:$C$500,3,FALSE),Kunder!$A$3:$G$500,7,FALSE))</f>
        <v/>
      </c>
      <c r="K65" s="25"/>
      <c r="L65" s="5" t="str">
        <f>IF($A65="","",IF(K65&lt;&gt;"","Betalt",IF(Innstillinger!$B$7&gt;J65,"Forfalt","Ubetalt")))</f>
        <v/>
      </c>
      <c r="M65" s="38" t="str">
        <f t="shared" si="5"/>
        <v/>
      </c>
      <c r="N65" s="24" t="str">
        <f>IF($A65="","",IF(L65="Forfalt",Innstillinger!$B$7-J65,""))</f>
        <v/>
      </c>
      <c r="O65" s="26"/>
    </row>
    <row r="66" spans="1:15" x14ac:dyDescent="0.3">
      <c r="A66" s="27"/>
      <c r="B66" s="27"/>
      <c r="C66" s="21" t="str">
        <f>IF(B66="","",VLOOKUP(B66,Prosjekter!$A$3:$D$500,4,FALSE))</f>
        <v/>
      </c>
      <c r="D66" s="25"/>
      <c r="E66" s="26"/>
      <c r="F66" s="52"/>
      <c r="G66" s="46" t="str">
        <f>IF(B66="","",IF(VLOOKUP(VLOOKUP(B66,Prosjekter!$A$3:$C$500,3,FALSE),Kunder!$A$3:$H$500,8,FALSE)="Nei",0,Innstillinger!$B$4))</f>
        <v/>
      </c>
      <c r="H66" s="38" t="str">
        <f t="shared" si="3"/>
        <v/>
      </c>
      <c r="I66" s="38" t="str">
        <f t="shared" si="4"/>
        <v/>
      </c>
      <c r="J66" s="15" t="str">
        <f>IF(D66="","",D66+VLOOKUP(VLOOKUP(B66,Prosjekter!$A$3:$C$500,3,FALSE),Kunder!$A$3:$G$500,7,FALSE))</f>
        <v/>
      </c>
      <c r="K66" s="25"/>
      <c r="L66" s="5" t="str">
        <f>IF($A66="","",IF(K66&lt;&gt;"","Betalt",IF(Innstillinger!$B$7&gt;J66,"Forfalt","Ubetalt")))</f>
        <v/>
      </c>
      <c r="M66" s="38" t="str">
        <f t="shared" si="5"/>
        <v/>
      </c>
      <c r="N66" s="24" t="str">
        <f>IF($A66="","",IF(L66="Forfalt",Innstillinger!$B$7-J66,""))</f>
        <v/>
      </c>
      <c r="O66" s="26"/>
    </row>
    <row r="67" spans="1:15" x14ac:dyDescent="0.3">
      <c r="A67" s="27"/>
      <c r="B67" s="27"/>
      <c r="C67" s="21" t="str">
        <f>IF(B67="","",VLOOKUP(B67,Prosjekter!$A$3:$D$500,4,FALSE))</f>
        <v/>
      </c>
      <c r="D67" s="25"/>
      <c r="E67" s="26"/>
      <c r="F67" s="52"/>
      <c r="G67" s="46" t="str">
        <f>IF(B67="","",IF(VLOOKUP(VLOOKUP(B67,Prosjekter!$A$3:$C$500,3,FALSE),Kunder!$A$3:$H$500,8,FALSE)="Nei",0,Innstillinger!$B$4))</f>
        <v/>
      </c>
      <c r="H67" s="38" t="str">
        <f t="shared" ref="H67:H98" si="6">IF(F67="","",F67*G67)</f>
        <v/>
      </c>
      <c r="I67" s="38" t="str">
        <f t="shared" ref="I67:I98" si="7">IF(F67="","",F67+H67)</f>
        <v/>
      </c>
      <c r="J67" s="15" t="str">
        <f>IF(D67="","",D67+VLOOKUP(VLOOKUP(B67,Prosjekter!$A$3:$C$500,3,FALSE),Kunder!$A$3:$G$500,7,FALSE))</f>
        <v/>
      </c>
      <c r="K67" s="25"/>
      <c r="L67" s="5" t="str">
        <f>IF($A67="","",IF(K67&lt;&gt;"","Betalt",IF(Innstillinger!$B$7&gt;J67,"Forfalt","Ubetalt")))</f>
        <v/>
      </c>
      <c r="M67" s="38" t="str">
        <f t="shared" ref="M67:M98" si="8">IF($A67="","",IF(L67="Betalt",0,F67))</f>
        <v/>
      </c>
      <c r="N67" s="24" t="str">
        <f>IF($A67="","",IF(L67="Forfalt",Innstillinger!$B$7-J67,""))</f>
        <v/>
      </c>
      <c r="O67" s="26"/>
    </row>
    <row r="68" spans="1:15" x14ac:dyDescent="0.3">
      <c r="A68" s="27"/>
      <c r="B68" s="27"/>
      <c r="C68" s="21" t="str">
        <f>IF(B68="","",VLOOKUP(B68,Prosjekter!$A$3:$D$500,4,FALSE))</f>
        <v/>
      </c>
      <c r="D68" s="25"/>
      <c r="E68" s="26"/>
      <c r="F68" s="52"/>
      <c r="G68" s="46" t="str">
        <f>IF(B68="","",IF(VLOOKUP(VLOOKUP(B68,Prosjekter!$A$3:$C$500,3,FALSE),Kunder!$A$3:$H$500,8,FALSE)="Nei",0,Innstillinger!$B$4))</f>
        <v/>
      </c>
      <c r="H68" s="38" t="str">
        <f t="shared" si="6"/>
        <v/>
      </c>
      <c r="I68" s="38" t="str">
        <f t="shared" si="7"/>
        <v/>
      </c>
      <c r="J68" s="15" t="str">
        <f>IF(D68="","",D68+VLOOKUP(VLOOKUP(B68,Prosjekter!$A$3:$C$500,3,FALSE),Kunder!$A$3:$G$500,7,FALSE))</f>
        <v/>
      </c>
      <c r="K68" s="25"/>
      <c r="L68" s="5" t="str">
        <f>IF($A68="","",IF(K68&lt;&gt;"","Betalt",IF(Innstillinger!$B$7&gt;J68,"Forfalt","Ubetalt")))</f>
        <v/>
      </c>
      <c r="M68" s="38" t="str">
        <f t="shared" si="8"/>
        <v/>
      </c>
      <c r="N68" s="24" t="str">
        <f>IF($A68="","",IF(L68="Forfalt",Innstillinger!$B$7-J68,""))</f>
        <v/>
      </c>
      <c r="O68" s="26"/>
    </row>
    <row r="69" spans="1:15" x14ac:dyDescent="0.3">
      <c r="A69" s="27"/>
      <c r="B69" s="27"/>
      <c r="C69" s="21" t="str">
        <f>IF(B69="","",VLOOKUP(B69,Prosjekter!$A$3:$D$500,4,FALSE))</f>
        <v/>
      </c>
      <c r="D69" s="25"/>
      <c r="E69" s="26"/>
      <c r="F69" s="52"/>
      <c r="G69" s="46" t="str">
        <f>IF(B69="","",IF(VLOOKUP(VLOOKUP(B69,Prosjekter!$A$3:$C$500,3,FALSE),Kunder!$A$3:$H$500,8,FALSE)="Nei",0,Innstillinger!$B$4))</f>
        <v/>
      </c>
      <c r="H69" s="38" t="str">
        <f t="shared" si="6"/>
        <v/>
      </c>
      <c r="I69" s="38" t="str">
        <f t="shared" si="7"/>
        <v/>
      </c>
      <c r="J69" s="15" t="str">
        <f>IF(D69="","",D69+VLOOKUP(VLOOKUP(B69,Prosjekter!$A$3:$C$500,3,FALSE),Kunder!$A$3:$G$500,7,FALSE))</f>
        <v/>
      </c>
      <c r="K69" s="25"/>
      <c r="L69" s="5" t="str">
        <f>IF($A69="","",IF(K69&lt;&gt;"","Betalt",IF(Innstillinger!$B$7&gt;J69,"Forfalt","Ubetalt")))</f>
        <v/>
      </c>
      <c r="M69" s="38" t="str">
        <f t="shared" si="8"/>
        <v/>
      </c>
      <c r="N69" s="24" t="str">
        <f>IF($A69="","",IF(L69="Forfalt",Innstillinger!$B$7-J69,""))</f>
        <v/>
      </c>
      <c r="O69" s="26"/>
    </row>
    <row r="70" spans="1:15" x14ac:dyDescent="0.3">
      <c r="A70" s="27"/>
      <c r="B70" s="27"/>
      <c r="C70" s="21" t="str">
        <f>IF(B70="","",VLOOKUP(B70,Prosjekter!$A$3:$D$500,4,FALSE))</f>
        <v/>
      </c>
      <c r="D70" s="25"/>
      <c r="E70" s="26"/>
      <c r="F70" s="52"/>
      <c r="G70" s="46" t="str">
        <f>IF(B70="","",IF(VLOOKUP(VLOOKUP(B70,Prosjekter!$A$3:$C$500,3,FALSE),Kunder!$A$3:$H$500,8,FALSE)="Nei",0,Innstillinger!$B$4))</f>
        <v/>
      </c>
      <c r="H70" s="38" t="str">
        <f t="shared" si="6"/>
        <v/>
      </c>
      <c r="I70" s="38" t="str">
        <f t="shared" si="7"/>
        <v/>
      </c>
      <c r="J70" s="15" t="str">
        <f>IF(D70="","",D70+VLOOKUP(VLOOKUP(B70,Prosjekter!$A$3:$C$500,3,FALSE),Kunder!$A$3:$G$500,7,FALSE))</f>
        <v/>
      </c>
      <c r="K70" s="25"/>
      <c r="L70" s="5" t="str">
        <f>IF($A70="","",IF(K70&lt;&gt;"","Betalt",IF(Innstillinger!$B$7&gt;J70,"Forfalt","Ubetalt")))</f>
        <v/>
      </c>
      <c r="M70" s="38" t="str">
        <f t="shared" si="8"/>
        <v/>
      </c>
      <c r="N70" s="24" t="str">
        <f>IF($A70="","",IF(L70="Forfalt",Innstillinger!$B$7-J70,""))</f>
        <v/>
      </c>
      <c r="O70" s="26"/>
    </row>
    <row r="71" spans="1:15" x14ac:dyDescent="0.3">
      <c r="A71" s="27"/>
      <c r="B71" s="27"/>
      <c r="C71" s="21" t="str">
        <f>IF(B71="","",VLOOKUP(B71,Prosjekter!$A$3:$D$500,4,FALSE))</f>
        <v/>
      </c>
      <c r="D71" s="25"/>
      <c r="E71" s="26"/>
      <c r="F71" s="52"/>
      <c r="G71" s="46" t="str">
        <f>IF(B71="","",IF(VLOOKUP(VLOOKUP(B71,Prosjekter!$A$3:$C$500,3,FALSE),Kunder!$A$3:$H$500,8,FALSE)="Nei",0,Innstillinger!$B$4))</f>
        <v/>
      </c>
      <c r="H71" s="38" t="str">
        <f t="shared" si="6"/>
        <v/>
      </c>
      <c r="I71" s="38" t="str">
        <f t="shared" si="7"/>
        <v/>
      </c>
      <c r="J71" s="15" t="str">
        <f>IF(D71="","",D71+VLOOKUP(VLOOKUP(B71,Prosjekter!$A$3:$C$500,3,FALSE),Kunder!$A$3:$G$500,7,FALSE))</f>
        <v/>
      </c>
      <c r="K71" s="25"/>
      <c r="L71" s="5" t="str">
        <f>IF($A71="","",IF(K71&lt;&gt;"","Betalt",IF(Innstillinger!$B$7&gt;J71,"Forfalt","Ubetalt")))</f>
        <v/>
      </c>
      <c r="M71" s="38" t="str">
        <f t="shared" si="8"/>
        <v/>
      </c>
      <c r="N71" s="24" t="str">
        <f>IF($A71="","",IF(L71="Forfalt",Innstillinger!$B$7-J71,""))</f>
        <v/>
      </c>
      <c r="O71" s="26"/>
    </row>
    <row r="72" spans="1:15" x14ac:dyDescent="0.3">
      <c r="A72" s="27"/>
      <c r="B72" s="27"/>
      <c r="C72" s="21" t="str">
        <f>IF(B72="","",VLOOKUP(B72,Prosjekter!$A$3:$D$500,4,FALSE))</f>
        <v/>
      </c>
      <c r="D72" s="25"/>
      <c r="E72" s="26"/>
      <c r="F72" s="52"/>
      <c r="G72" s="46" t="str">
        <f>IF(B72="","",IF(VLOOKUP(VLOOKUP(B72,Prosjekter!$A$3:$C$500,3,FALSE),Kunder!$A$3:$H$500,8,FALSE)="Nei",0,Innstillinger!$B$4))</f>
        <v/>
      </c>
      <c r="H72" s="38" t="str">
        <f t="shared" si="6"/>
        <v/>
      </c>
      <c r="I72" s="38" t="str">
        <f t="shared" si="7"/>
        <v/>
      </c>
      <c r="J72" s="15" t="str">
        <f>IF(D72="","",D72+VLOOKUP(VLOOKUP(B72,Prosjekter!$A$3:$C$500,3,FALSE),Kunder!$A$3:$G$500,7,FALSE))</f>
        <v/>
      </c>
      <c r="K72" s="25"/>
      <c r="L72" s="5" t="str">
        <f>IF($A72="","",IF(K72&lt;&gt;"","Betalt",IF(Innstillinger!$B$7&gt;J72,"Forfalt","Ubetalt")))</f>
        <v/>
      </c>
      <c r="M72" s="38" t="str">
        <f t="shared" si="8"/>
        <v/>
      </c>
      <c r="N72" s="24" t="str">
        <f>IF($A72="","",IF(L72="Forfalt",Innstillinger!$B$7-J72,""))</f>
        <v/>
      </c>
      <c r="O72" s="26"/>
    </row>
    <row r="73" spans="1:15" x14ac:dyDescent="0.3">
      <c r="A73" s="27"/>
      <c r="B73" s="27"/>
      <c r="C73" s="21" t="str">
        <f>IF(B73="","",VLOOKUP(B73,Prosjekter!$A$3:$D$500,4,FALSE))</f>
        <v/>
      </c>
      <c r="D73" s="25"/>
      <c r="E73" s="26"/>
      <c r="F73" s="52"/>
      <c r="G73" s="46" t="str">
        <f>IF(B73="","",IF(VLOOKUP(VLOOKUP(B73,Prosjekter!$A$3:$C$500,3,FALSE),Kunder!$A$3:$H$500,8,FALSE)="Nei",0,Innstillinger!$B$4))</f>
        <v/>
      </c>
      <c r="H73" s="38" t="str">
        <f t="shared" si="6"/>
        <v/>
      </c>
      <c r="I73" s="38" t="str">
        <f t="shared" si="7"/>
        <v/>
      </c>
      <c r="J73" s="15" t="str">
        <f>IF(D73="","",D73+VLOOKUP(VLOOKUP(B73,Prosjekter!$A$3:$C$500,3,FALSE),Kunder!$A$3:$G$500,7,FALSE))</f>
        <v/>
      </c>
      <c r="K73" s="25"/>
      <c r="L73" s="5" t="str">
        <f>IF($A73="","",IF(K73&lt;&gt;"","Betalt",IF(Innstillinger!$B$7&gt;J73,"Forfalt","Ubetalt")))</f>
        <v/>
      </c>
      <c r="M73" s="38" t="str">
        <f t="shared" si="8"/>
        <v/>
      </c>
      <c r="N73" s="24" t="str">
        <f>IF($A73="","",IF(L73="Forfalt",Innstillinger!$B$7-J73,""))</f>
        <v/>
      </c>
      <c r="O73" s="26"/>
    </row>
    <row r="74" spans="1:15" x14ac:dyDescent="0.3">
      <c r="A74" s="27"/>
      <c r="B74" s="27"/>
      <c r="C74" s="21" t="str">
        <f>IF(B74="","",VLOOKUP(B74,Prosjekter!$A$3:$D$500,4,FALSE))</f>
        <v/>
      </c>
      <c r="D74" s="25"/>
      <c r="E74" s="26"/>
      <c r="F74" s="52"/>
      <c r="G74" s="46" t="str">
        <f>IF(B74="","",IF(VLOOKUP(VLOOKUP(B74,Prosjekter!$A$3:$C$500,3,FALSE),Kunder!$A$3:$H$500,8,FALSE)="Nei",0,Innstillinger!$B$4))</f>
        <v/>
      </c>
      <c r="H74" s="38" t="str">
        <f t="shared" si="6"/>
        <v/>
      </c>
      <c r="I74" s="38" t="str">
        <f t="shared" si="7"/>
        <v/>
      </c>
      <c r="J74" s="15" t="str">
        <f>IF(D74="","",D74+VLOOKUP(VLOOKUP(B74,Prosjekter!$A$3:$C$500,3,FALSE),Kunder!$A$3:$G$500,7,FALSE))</f>
        <v/>
      </c>
      <c r="K74" s="25"/>
      <c r="L74" s="5" t="str">
        <f>IF($A74="","",IF(K74&lt;&gt;"","Betalt",IF(Innstillinger!$B$7&gt;J74,"Forfalt","Ubetalt")))</f>
        <v/>
      </c>
      <c r="M74" s="38" t="str">
        <f t="shared" si="8"/>
        <v/>
      </c>
      <c r="N74" s="24" t="str">
        <f>IF($A74="","",IF(L74="Forfalt",Innstillinger!$B$7-J74,""))</f>
        <v/>
      </c>
      <c r="O74" s="26"/>
    </row>
    <row r="75" spans="1:15" x14ac:dyDescent="0.3">
      <c r="A75" s="27"/>
      <c r="B75" s="27"/>
      <c r="C75" s="21" t="str">
        <f>IF(B75="","",VLOOKUP(B75,Prosjekter!$A$3:$D$500,4,FALSE))</f>
        <v/>
      </c>
      <c r="D75" s="25"/>
      <c r="E75" s="26"/>
      <c r="F75" s="52"/>
      <c r="G75" s="46" t="str">
        <f>IF(B75="","",IF(VLOOKUP(VLOOKUP(B75,Prosjekter!$A$3:$C$500,3,FALSE),Kunder!$A$3:$H$500,8,FALSE)="Nei",0,Innstillinger!$B$4))</f>
        <v/>
      </c>
      <c r="H75" s="38" t="str">
        <f t="shared" si="6"/>
        <v/>
      </c>
      <c r="I75" s="38" t="str">
        <f t="shared" si="7"/>
        <v/>
      </c>
      <c r="J75" s="15" t="str">
        <f>IF(D75="","",D75+VLOOKUP(VLOOKUP(B75,Prosjekter!$A$3:$C$500,3,FALSE),Kunder!$A$3:$G$500,7,FALSE))</f>
        <v/>
      </c>
      <c r="K75" s="25"/>
      <c r="L75" s="5" t="str">
        <f>IF($A75="","",IF(K75&lt;&gt;"","Betalt",IF(Innstillinger!$B$7&gt;J75,"Forfalt","Ubetalt")))</f>
        <v/>
      </c>
      <c r="M75" s="38" t="str">
        <f t="shared" si="8"/>
        <v/>
      </c>
      <c r="N75" s="24" t="str">
        <f>IF($A75="","",IF(L75="Forfalt",Innstillinger!$B$7-J75,""))</f>
        <v/>
      </c>
      <c r="O75" s="26"/>
    </row>
    <row r="76" spans="1:15" x14ac:dyDescent="0.3">
      <c r="A76" s="27"/>
      <c r="B76" s="27"/>
      <c r="C76" s="21" t="str">
        <f>IF(B76="","",VLOOKUP(B76,Prosjekter!$A$3:$D$500,4,FALSE))</f>
        <v/>
      </c>
      <c r="D76" s="25"/>
      <c r="E76" s="26"/>
      <c r="F76" s="52"/>
      <c r="G76" s="46" t="str">
        <f>IF(B76="","",IF(VLOOKUP(VLOOKUP(B76,Prosjekter!$A$3:$C$500,3,FALSE),Kunder!$A$3:$H$500,8,FALSE)="Nei",0,Innstillinger!$B$4))</f>
        <v/>
      </c>
      <c r="H76" s="38" t="str">
        <f t="shared" si="6"/>
        <v/>
      </c>
      <c r="I76" s="38" t="str">
        <f t="shared" si="7"/>
        <v/>
      </c>
      <c r="J76" s="15" t="str">
        <f>IF(D76="","",D76+VLOOKUP(VLOOKUP(B76,Prosjekter!$A$3:$C$500,3,FALSE),Kunder!$A$3:$G$500,7,FALSE))</f>
        <v/>
      </c>
      <c r="K76" s="25"/>
      <c r="L76" s="5" t="str">
        <f>IF($A76="","",IF(K76&lt;&gt;"","Betalt",IF(Innstillinger!$B$7&gt;J76,"Forfalt","Ubetalt")))</f>
        <v/>
      </c>
      <c r="M76" s="38" t="str">
        <f t="shared" si="8"/>
        <v/>
      </c>
      <c r="N76" s="24" t="str">
        <f>IF($A76="","",IF(L76="Forfalt",Innstillinger!$B$7-J76,""))</f>
        <v/>
      </c>
      <c r="O76" s="26"/>
    </row>
    <row r="77" spans="1:15" x14ac:dyDescent="0.3">
      <c r="A77" s="27"/>
      <c r="B77" s="27"/>
      <c r="C77" s="21" t="str">
        <f>IF(B77="","",VLOOKUP(B77,Prosjekter!$A$3:$D$500,4,FALSE))</f>
        <v/>
      </c>
      <c r="D77" s="25"/>
      <c r="E77" s="26"/>
      <c r="F77" s="52"/>
      <c r="G77" s="46" t="str">
        <f>IF(B77="","",IF(VLOOKUP(VLOOKUP(B77,Prosjekter!$A$3:$C$500,3,FALSE),Kunder!$A$3:$H$500,8,FALSE)="Nei",0,Innstillinger!$B$4))</f>
        <v/>
      </c>
      <c r="H77" s="38" t="str">
        <f t="shared" si="6"/>
        <v/>
      </c>
      <c r="I77" s="38" t="str">
        <f t="shared" si="7"/>
        <v/>
      </c>
      <c r="J77" s="15" t="str">
        <f>IF(D77="","",D77+VLOOKUP(VLOOKUP(B77,Prosjekter!$A$3:$C$500,3,FALSE),Kunder!$A$3:$G$500,7,FALSE))</f>
        <v/>
      </c>
      <c r="K77" s="25"/>
      <c r="L77" s="5" t="str">
        <f>IF($A77="","",IF(K77&lt;&gt;"","Betalt",IF(Innstillinger!$B$7&gt;J77,"Forfalt","Ubetalt")))</f>
        <v/>
      </c>
      <c r="M77" s="38" t="str">
        <f t="shared" si="8"/>
        <v/>
      </c>
      <c r="N77" s="24" t="str">
        <f>IF($A77="","",IF(L77="Forfalt",Innstillinger!$B$7-J77,""))</f>
        <v/>
      </c>
      <c r="O77" s="26"/>
    </row>
    <row r="78" spans="1:15" x14ac:dyDescent="0.3">
      <c r="A78" s="27"/>
      <c r="B78" s="27"/>
      <c r="C78" s="21" t="str">
        <f>IF(B78="","",VLOOKUP(B78,Prosjekter!$A$3:$D$500,4,FALSE))</f>
        <v/>
      </c>
      <c r="D78" s="25"/>
      <c r="E78" s="26"/>
      <c r="F78" s="52"/>
      <c r="G78" s="46" t="str">
        <f>IF(B78="","",IF(VLOOKUP(VLOOKUP(B78,Prosjekter!$A$3:$C$500,3,FALSE),Kunder!$A$3:$H$500,8,FALSE)="Nei",0,Innstillinger!$B$4))</f>
        <v/>
      </c>
      <c r="H78" s="38" t="str">
        <f t="shared" si="6"/>
        <v/>
      </c>
      <c r="I78" s="38" t="str">
        <f t="shared" si="7"/>
        <v/>
      </c>
      <c r="J78" s="15" t="str">
        <f>IF(D78="","",D78+VLOOKUP(VLOOKUP(B78,Prosjekter!$A$3:$C$500,3,FALSE),Kunder!$A$3:$G$500,7,FALSE))</f>
        <v/>
      </c>
      <c r="K78" s="25"/>
      <c r="L78" s="5" t="str">
        <f>IF($A78="","",IF(K78&lt;&gt;"","Betalt",IF(Innstillinger!$B$7&gt;J78,"Forfalt","Ubetalt")))</f>
        <v/>
      </c>
      <c r="M78" s="38" t="str">
        <f t="shared" si="8"/>
        <v/>
      </c>
      <c r="N78" s="24" t="str">
        <f>IF($A78="","",IF(L78="Forfalt",Innstillinger!$B$7-J78,""))</f>
        <v/>
      </c>
      <c r="O78" s="26"/>
    </row>
    <row r="79" spans="1:15" x14ac:dyDescent="0.3">
      <c r="A79" s="27"/>
      <c r="B79" s="27"/>
      <c r="C79" s="21" t="str">
        <f>IF(B79="","",VLOOKUP(B79,Prosjekter!$A$3:$D$500,4,FALSE))</f>
        <v/>
      </c>
      <c r="D79" s="25"/>
      <c r="E79" s="26"/>
      <c r="F79" s="52"/>
      <c r="G79" s="46" t="str">
        <f>IF(B79="","",IF(VLOOKUP(VLOOKUP(B79,Prosjekter!$A$3:$C$500,3,FALSE),Kunder!$A$3:$H$500,8,FALSE)="Nei",0,Innstillinger!$B$4))</f>
        <v/>
      </c>
      <c r="H79" s="38" t="str">
        <f t="shared" si="6"/>
        <v/>
      </c>
      <c r="I79" s="38" t="str">
        <f t="shared" si="7"/>
        <v/>
      </c>
      <c r="J79" s="15" t="str">
        <f>IF(D79="","",D79+VLOOKUP(VLOOKUP(B79,Prosjekter!$A$3:$C$500,3,FALSE),Kunder!$A$3:$G$500,7,FALSE))</f>
        <v/>
      </c>
      <c r="K79" s="25"/>
      <c r="L79" s="5" t="str">
        <f>IF($A79="","",IF(K79&lt;&gt;"","Betalt",IF(Innstillinger!$B$7&gt;J79,"Forfalt","Ubetalt")))</f>
        <v/>
      </c>
      <c r="M79" s="38" t="str">
        <f t="shared" si="8"/>
        <v/>
      </c>
      <c r="N79" s="24" t="str">
        <f>IF($A79="","",IF(L79="Forfalt",Innstillinger!$B$7-J79,""))</f>
        <v/>
      </c>
      <c r="O79" s="26"/>
    </row>
    <row r="80" spans="1:15" x14ac:dyDescent="0.3">
      <c r="A80" s="27"/>
      <c r="B80" s="27"/>
      <c r="C80" s="21" t="str">
        <f>IF(B80="","",VLOOKUP(B80,Prosjekter!$A$3:$D$500,4,FALSE))</f>
        <v/>
      </c>
      <c r="D80" s="25"/>
      <c r="E80" s="26"/>
      <c r="F80" s="52"/>
      <c r="G80" s="46" t="str">
        <f>IF(B80="","",IF(VLOOKUP(VLOOKUP(B80,Prosjekter!$A$3:$C$500,3,FALSE),Kunder!$A$3:$H$500,8,FALSE)="Nei",0,Innstillinger!$B$4))</f>
        <v/>
      </c>
      <c r="H80" s="38" t="str">
        <f t="shared" si="6"/>
        <v/>
      </c>
      <c r="I80" s="38" t="str">
        <f t="shared" si="7"/>
        <v/>
      </c>
      <c r="J80" s="15" t="str">
        <f>IF(D80="","",D80+VLOOKUP(VLOOKUP(B80,Prosjekter!$A$3:$C$500,3,FALSE),Kunder!$A$3:$G$500,7,FALSE))</f>
        <v/>
      </c>
      <c r="K80" s="25"/>
      <c r="L80" s="5" t="str">
        <f>IF($A80="","",IF(K80&lt;&gt;"","Betalt",IF(Innstillinger!$B$7&gt;J80,"Forfalt","Ubetalt")))</f>
        <v/>
      </c>
      <c r="M80" s="38" t="str">
        <f t="shared" si="8"/>
        <v/>
      </c>
      <c r="N80" s="24" t="str">
        <f>IF($A80="","",IF(L80="Forfalt",Innstillinger!$B$7-J80,""))</f>
        <v/>
      </c>
      <c r="O80" s="26"/>
    </row>
    <row r="81" spans="1:15" x14ac:dyDescent="0.3">
      <c r="A81" s="27"/>
      <c r="B81" s="27"/>
      <c r="C81" s="21" t="str">
        <f>IF(B81="","",VLOOKUP(B81,Prosjekter!$A$3:$D$500,4,FALSE))</f>
        <v/>
      </c>
      <c r="D81" s="25"/>
      <c r="E81" s="26"/>
      <c r="F81" s="52"/>
      <c r="G81" s="46" t="str">
        <f>IF(B81="","",IF(VLOOKUP(VLOOKUP(B81,Prosjekter!$A$3:$C$500,3,FALSE),Kunder!$A$3:$H$500,8,FALSE)="Nei",0,Innstillinger!$B$4))</f>
        <v/>
      </c>
      <c r="H81" s="38" t="str">
        <f t="shared" si="6"/>
        <v/>
      </c>
      <c r="I81" s="38" t="str">
        <f t="shared" si="7"/>
        <v/>
      </c>
      <c r="J81" s="15" t="str">
        <f>IF(D81="","",D81+VLOOKUP(VLOOKUP(B81,Prosjekter!$A$3:$C$500,3,FALSE),Kunder!$A$3:$G$500,7,FALSE))</f>
        <v/>
      </c>
      <c r="K81" s="25"/>
      <c r="L81" s="5" t="str">
        <f>IF($A81="","",IF(K81&lt;&gt;"","Betalt",IF(Innstillinger!$B$7&gt;J81,"Forfalt","Ubetalt")))</f>
        <v/>
      </c>
      <c r="M81" s="38" t="str">
        <f t="shared" si="8"/>
        <v/>
      </c>
      <c r="N81" s="24" t="str">
        <f>IF($A81="","",IF(L81="Forfalt",Innstillinger!$B$7-J81,""))</f>
        <v/>
      </c>
      <c r="O81" s="26"/>
    </row>
    <row r="82" spans="1:15" x14ac:dyDescent="0.3">
      <c r="A82" s="27"/>
      <c r="B82" s="27"/>
      <c r="C82" s="21" t="str">
        <f>IF(B82="","",VLOOKUP(B82,Prosjekter!$A$3:$D$500,4,FALSE))</f>
        <v/>
      </c>
      <c r="D82" s="25"/>
      <c r="E82" s="26"/>
      <c r="F82" s="52"/>
      <c r="G82" s="46" t="str">
        <f>IF(B82="","",IF(VLOOKUP(VLOOKUP(B82,Prosjekter!$A$3:$C$500,3,FALSE),Kunder!$A$3:$H$500,8,FALSE)="Nei",0,Innstillinger!$B$4))</f>
        <v/>
      </c>
      <c r="H82" s="38" t="str">
        <f t="shared" si="6"/>
        <v/>
      </c>
      <c r="I82" s="38" t="str">
        <f t="shared" si="7"/>
        <v/>
      </c>
      <c r="J82" s="15" t="str">
        <f>IF(D82="","",D82+VLOOKUP(VLOOKUP(B82,Prosjekter!$A$3:$C$500,3,FALSE),Kunder!$A$3:$G$500,7,FALSE))</f>
        <v/>
      </c>
      <c r="K82" s="25"/>
      <c r="L82" s="5" t="str">
        <f>IF($A82="","",IF(K82&lt;&gt;"","Betalt",IF(Innstillinger!$B$7&gt;J82,"Forfalt","Ubetalt")))</f>
        <v/>
      </c>
      <c r="M82" s="38" t="str">
        <f t="shared" si="8"/>
        <v/>
      </c>
      <c r="N82" s="24" t="str">
        <f>IF($A82="","",IF(L82="Forfalt",Innstillinger!$B$7-J82,""))</f>
        <v/>
      </c>
      <c r="O82" s="26"/>
    </row>
    <row r="83" spans="1:15" x14ac:dyDescent="0.3">
      <c r="A83" s="27"/>
      <c r="B83" s="27"/>
      <c r="C83" s="21" t="str">
        <f>IF(B83="","",VLOOKUP(B83,Prosjekter!$A$3:$D$500,4,FALSE))</f>
        <v/>
      </c>
      <c r="D83" s="25"/>
      <c r="E83" s="26"/>
      <c r="F83" s="52"/>
      <c r="G83" s="46" t="str">
        <f>IF(B83="","",IF(VLOOKUP(VLOOKUP(B83,Prosjekter!$A$3:$C$500,3,FALSE),Kunder!$A$3:$H$500,8,FALSE)="Nei",0,Innstillinger!$B$4))</f>
        <v/>
      </c>
      <c r="H83" s="38" t="str">
        <f t="shared" si="6"/>
        <v/>
      </c>
      <c r="I83" s="38" t="str">
        <f t="shared" si="7"/>
        <v/>
      </c>
      <c r="J83" s="15" t="str">
        <f>IF(D83="","",D83+VLOOKUP(VLOOKUP(B83,Prosjekter!$A$3:$C$500,3,FALSE),Kunder!$A$3:$G$500,7,FALSE))</f>
        <v/>
      </c>
      <c r="K83" s="25"/>
      <c r="L83" s="5" t="str">
        <f>IF($A83="","",IF(K83&lt;&gt;"","Betalt",IF(Innstillinger!$B$7&gt;J83,"Forfalt","Ubetalt")))</f>
        <v/>
      </c>
      <c r="M83" s="38" t="str">
        <f t="shared" si="8"/>
        <v/>
      </c>
      <c r="N83" s="24" t="str">
        <f>IF($A83="","",IF(L83="Forfalt",Innstillinger!$B$7-J83,""))</f>
        <v/>
      </c>
      <c r="O83" s="26"/>
    </row>
    <row r="84" spans="1:15" x14ac:dyDescent="0.3">
      <c r="A84" s="27"/>
      <c r="B84" s="27"/>
      <c r="C84" s="21" t="str">
        <f>IF(B84="","",VLOOKUP(B84,Prosjekter!$A$3:$D$500,4,FALSE))</f>
        <v/>
      </c>
      <c r="D84" s="25"/>
      <c r="E84" s="26"/>
      <c r="F84" s="52"/>
      <c r="G84" s="46" t="str">
        <f>IF(B84="","",IF(VLOOKUP(VLOOKUP(B84,Prosjekter!$A$3:$C$500,3,FALSE),Kunder!$A$3:$H$500,8,FALSE)="Nei",0,Innstillinger!$B$4))</f>
        <v/>
      </c>
      <c r="H84" s="38" t="str">
        <f t="shared" si="6"/>
        <v/>
      </c>
      <c r="I84" s="38" t="str">
        <f t="shared" si="7"/>
        <v/>
      </c>
      <c r="J84" s="15" t="str">
        <f>IF(D84="","",D84+VLOOKUP(VLOOKUP(B84,Prosjekter!$A$3:$C$500,3,FALSE),Kunder!$A$3:$G$500,7,FALSE))</f>
        <v/>
      </c>
      <c r="K84" s="25"/>
      <c r="L84" s="5" t="str">
        <f>IF($A84="","",IF(K84&lt;&gt;"","Betalt",IF(Innstillinger!$B$7&gt;J84,"Forfalt","Ubetalt")))</f>
        <v/>
      </c>
      <c r="M84" s="38" t="str">
        <f t="shared" si="8"/>
        <v/>
      </c>
      <c r="N84" s="24" t="str">
        <f>IF($A84="","",IF(L84="Forfalt",Innstillinger!$B$7-J84,""))</f>
        <v/>
      </c>
      <c r="O84" s="26"/>
    </row>
    <row r="85" spans="1:15" x14ac:dyDescent="0.3">
      <c r="A85" s="27"/>
      <c r="B85" s="27"/>
      <c r="C85" s="21" t="str">
        <f>IF(B85="","",VLOOKUP(B85,Prosjekter!$A$3:$D$500,4,FALSE))</f>
        <v/>
      </c>
      <c r="D85" s="25"/>
      <c r="E85" s="26"/>
      <c r="F85" s="52"/>
      <c r="G85" s="46" t="str">
        <f>IF(B85="","",IF(VLOOKUP(VLOOKUP(B85,Prosjekter!$A$3:$C$500,3,FALSE),Kunder!$A$3:$H$500,8,FALSE)="Nei",0,Innstillinger!$B$4))</f>
        <v/>
      </c>
      <c r="H85" s="38" t="str">
        <f t="shared" si="6"/>
        <v/>
      </c>
      <c r="I85" s="38" t="str">
        <f t="shared" si="7"/>
        <v/>
      </c>
      <c r="J85" s="15" t="str">
        <f>IF(D85="","",D85+VLOOKUP(VLOOKUP(B85,Prosjekter!$A$3:$C$500,3,FALSE),Kunder!$A$3:$G$500,7,FALSE))</f>
        <v/>
      </c>
      <c r="K85" s="25"/>
      <c r="L85" s="5" t="str">
        <f>IF($A85="","",IF(K85&lt;&gt;"","Betalt",IF(Innstillinger!$B$7&gt;J85,"Forfalt","Ubetalt")))</f>
        <v/>
      </c>
      <c r="M85" s="38" t="str">
        <f t="shared" si="8"/>
        <v/>
      </c>
      <c r="N85" s="24" t="str">
        <f>IF($A85="","",IF(L85="Forfalt",Innstillinger!$B$7-J85,""))</f>
        <v/>
      </c>
      <c r="O85" s="26"/>
    </row>
    <row r="86" spans="1:15" x14ac:dyDescent="0.3">
      <c r="A86" s="27"/>
      <c r="B86" s="27"/>
      <c r="C86" s="21" t="str">
        <f>IF(B86="","",VLOOKUP(B86,Prosjekter!$A$3:$D$500,4,FALSE))</f>
        <v/>
      </c>
      <c r="D86" s="25"/>
      <c r="E86" s="26"/>
      <c r="F86" s="52"/>
      <c r="G86" s="46" t="str">
        <f>IF(B86="","",IF(VLOOKUP(VLOOKUP(B86,Prosjekter!$A$3:$C$500,3,FALSE),Kunder!$A$3:$H$500,8,FALSE)="Nei",0,Innstillinger!$B$4))</f>
        <v/>
      </c>
      <c r="H86" s="38" t="str">
        <f t="shared" si="6"/>
        <v/>
      </c>
      <c r="I86" s="38" t="str">
        <f t="shared" si="7"/>
        <v/>
      </c>
      <c r="J86" s="15" t="str">
        <f>IF(D86="","",D86+VLOOKUP(VLOOKUP(B86,Prosjekter!$A$3:$C$500,3,FALSE),Kunder!$A$3:$G$500,7,FALSE))</f>
        <v/>
      </c>
      <c r="K86" s="25"/>
      <c r="L86" s="5" t="str">
        <f>IF($A86="","",IF(K86&lt;&gt;"","Betalt",IF(Innstillinger!$B$7&gt;J86,"Forfalt","Ubetalt")))</f>
        <v/>
      </c>
      <c r="M86" s="38" t="str">
        <f t="shared" si="8"/>
        <v/>
      </c>
      <c r="N86" s="24" t="str">
        <f>IF($A86="","",IF(L86="Forfalt",Innstillinger!$B$7-J86,""))</f>
        <v/>
      </c>
      <c r="O86" s="26"/>
    </row>
    <row r="87" spans="1:15" x14ac:dyDescent="0.3">
      <c r="A87" s="27"/>
      <c r="B87" s="27"/>
      <c r="C87" s="21" t="str">
        <f>IF(B87="","",VLOOKUP(B87,Prosjekter!$A$3:$D$500,4,FALSE))</f>
        <v/>
      </c>
      <c r="D87" s="25"/>
      <c r="E87" s="26"/>
      <c r="F87" s="52"/>
      <c r="G87" s="46" t="str">
        <f>IF(B87="","",IF(VLOOKUP(VLOOKUP(B87,Prosjekter!$A$3:$C$500,3,FALSE),Kunder!$A$3:$H$500,8,FALSE)="Nei",0,Innstillinger!$B$4))</f>
        <v/>
      </c>
      <c r="H87" s="38" t="str">
        <f t="shared" si="6"/>
        <v/>
      </c>
      <c r="I87" s="38" t="str">
        <f t="shared" si="7"/>
        <v/>
      </c>
      <c r="J87" s="15" t="str">
        <f>IF(D87="","",D87+VLOOKUP(VLOOKUP(B87,Prosjekter!$A$3:$C$500,3,FALSE),Kunder!$A$3:$G$500,7,FALSE))</f>
        <v/>
      </c>
      <c r="K87" s="25"/>
      <c r="L87" s="5" t="str">
        <f>IF($A87="","",IF(K87&lt;&gt;"","Betalt",IF(Innstillinger!$B$7&gt;J87,"Forfalt","Ubetalt")))</f>
        <v/>
      </c>
      <c r="M87" s="38" t="str">
        <f t="shared" si="8"/>
        <v/>
      </c>
      <c r="N87" s="24" t="str">
        <f>IF($A87="","",IF(L87="Forfalt",Innstillinger!$B$7-J87,""))</f>
        <v/>
      </c>
      <c r="O87" s="26"/>
    </row>
    <row r="88" spans="1:15" x14ac:dyDescent="0.3">
      <c r="A88" s="27"/>
      <c r="B88" s="27"/>
      <c r="C88" s="21" t="str">
        <f>IF(B88="","",VLOOKUP(B88,Prosjekter!$A$3:$D$500,4,FALSE))</f>
        <v/>
      </c>
      <c r="D88" s="25"/>
      <c r="E88" s="26"/>
      <c r="F88" s="52"/>
      <c r="G88" s="46" t="str">
        <f>IF(B88="","",IF(VLOOKUP(VLOOKUP(B88,Prosjekter!$A$3:$C$500,3,FALSE),Kunder!$A$3:$H$500,8,FALSE)="Nei",0,Innstillinger!$B$4))</f>
        <v/>
      </c>
      <c r="H88" s="38" t="str">
        <f t="shared" si="6"/>
        <v/>
      </c>
      <c r="I88" s="38" t="str">
        <f t="shared" si="7"/>
        <v/>
      </c>
      <c r="J88" s="15" t="str">
        <f>IF(D88="","",D88+VLOOKUP(VLOOKUP(B88,Prosjekter!$A$3:$C$500,3,FALSE),Kunder!$A$3:$G$500,7,FALSE))</f>
        <v/>
      </c>
      <c r="K88" s="25"/>
      <c r="L88" s="5" t="str">
        <f>IF($A88="","",IF(K88&lt;&gt;"","Betalt",IF(Innstillinger!$B$7&gt;J88,"Forfalt","Ubetalt")))</f>
        <v/>
      </c>
      <c r="M88" s="38" t="str">
        <f t="shared" si="8"/>
        <v/>
      </c>
      <c r="N88" s="24" t="str">
        <f>IF($A88="","",IF(L88="Forfalt",Innstillinger!$B$7-J88,""))</f>
        <v/>
      </c>
      <c r="O88" s="26"/>
    </row>
    <row r="89" spans="1:15" x14ac:dyDescent="0.3">
      <c r="A89" s="27"/>
      <c r="B89" s="27"/>
      <c r="C89" s="21" t="str">
        <f>IF(B89="","",VLOOKUP(B89,Prosjekter!$A$3:$D$500,4,FALSE))</f>
        <v/>
      </c>
      <c r="D89" s="25"/>
      <c r="E89" s="26"/>
      <c r="F89" s="52"/>
      <c r="G89" s="46" t="str">
        <f>IF(B89="","",IF(VLOOKUP(VLOOKUP(B89,Prosjekter!$A$3:$C$500,3,FALSE),Kunder!$A$3:$H$500,8,FALSE)="Nei",0,Innstillinger!$B$4))</f>
        <v/>
      </c>
      <c r="H89" s="38" t="str">
        <f t="shared" si="6"/>
        <v/>
      </c>
      <c r="I89" s="38" t="str">
        <f t="shared" si="7"/>
        <v/>
      </c>
      <c r="J89" s="15" t="str">
        <f>IF(D89="","",D89+VLOOKUP(VLOOKUP(B89,Prosjekter!$A$3:$C$500,3,FALSE),Kunder!$A$3:$G$500,7,FALSE))</f>
        <v/>
      </c>
      <c r="K89" s="25"/>
      <c r="L89" s="5" t="str">
        <f>IF($A89="","",IF(K89&lt;&gt;"","Betalt",IF(Innstillinger!$B$7&gt;J89,"Forfalt","Ubetalt")))</f>
        <v/>
      </c>
      <c r="M89" s="38" t="str">
        <f t="shared" si="8"/>
        <v/>
      </c>
      <c r="N89" s="24" t="str">
        <f>IF($A89="","",IF(L89="Forfalt",Innstillinger!$B$7-J89,""))</f>
        <v/>
      </c>
      <c r="O89" s="26"/>
    </row>
    <row r="90" spans="1:15" x14ac:dyDescent="0.3">
      <c r="A90" s="27"/>
      <c r="B90" s="27"/>
      <c r="C90" s="21" t="str">
        <f>IF(B90="","",VLOOKUP(B90,Prosjekter!$A$3:$D$500,4,FALSE))</f>
        <v/>
      </c>
      <c r="D90" s="25"/>
      <c r="E90" s="26"/>
      <c r="F90" s="52"/>
      <c r="G90" s="46" t="str">
        <f>IF(B90="","",IF(VLOOKUP(VLOOKUP(B90,Prosjekter!$A$3:$C$500,3,FALSE),Kunder!$A$3:$H$500,8,FALSE)="Nei",0,Innstillinger!$B$4))</f>
        <v/>
      </c>
      <c r="H90" s="38" t="str">
        <f t="shared" si="6"/>
        <v/>
      </c>
      <c r="I90" s="38" t="str">
        <f t="shared" si="7"/>
        <v/>
      </c>
      <c r="J90" s="15" t="str">
        <f>IF(D90="","",D90+VLOOKUP(VLOOKUP(B90,Prosjekter!$A$3:$C$500,3,FALSE),Kunder!$A$3:$G$500,7,FALSE))</f>
        <v/>
      </c>
      <c r="K90" s="25"/>
      <c r="L90" s="5" t="str">
        <f>IF($A90="","",IF(K90&lt;&gt;"","Betalt",IF(Innstillinger!$B$7&gt;J90,"Forfalt","Ubetalt")))</f>
        <v/>
      </c>
      <c r="M90" s="38" t="str">
        <f t="shared" si="8"/>
        <v/>
      </c>
      <c r="N90" s="24" t="str">
        <f>IF($A90="","",IF(L90="Forfalt",Innstillinger!$B$7-J90,""))</f>
        <v/>
      </c>
      <c r="O90" s="26"/>
    </row>
    <row r="91" spans="1:15" x14ac:dyDescent="0.3">
      <c r="A91" s="27"/>
      <c r="B91" s="27"/>
      <c r="C91" s="21" t="str">
        <f>IF(B91="","",VLOOKUP(B91,Prosjekter!$A$3:$D$500,4,FALSE))</f>
        <v/>
      </c>
      <c r="D91" s="25"/>
      <c r="E91" s="26"/>
      <c r="F91" s="52"/>
      <c r="G91" s="46" t="str">
        <f>IF(B91="","",IF(VLOOKUP(VLOOKUP(B91,Prosjekter!$A$3:$C$500,3,FALSE),Kunder!$A$3:$H$500,8,FALSE)="Nei",0,Innstillinger!$B$4))</f>
        <v/>
      </c>
      <c r="H91" s="38" t="str">
        <f t="shared" si="6"/>
        <v/>
      </c>
      <c r="I91" s="38" t="str">
        <f t="shared" si="7"/>
        <v/>
      </c>
      <c r="J91" s="15" t="str">
        <f>IF(D91="","",D91+VLOOKUP(VLOOKUP(B91,Prosjekter!$A$3:$C$500,3,FALSE),Kunder!$A$3:$G$500,7,FALSE))</f>
        <v/>
      </c>
      <c r="K91" s="25"/>
      <c r="L91" s="5" t="str">
        <f>IF($A91="","",IF(K91&lt;&gt;"","Betalt",IF(Innstillinger!$B$7&gt;J91,"Forfalt","Ubetalt")))</f>
        <v/>
      </c>
      <c r="M91" s="38" t="str">
        <f t="shared" si="8"/>
        <v/>
      </c>
      <c r="N91" s="24" t="str">
        <f>IF($A91="","",IF(L91="Forfalt",Innstillinger!$B$7-J91,""))</f>
        <v/>
      </c>
      <c r="O91" s="26"/>
    </row>
    <row r="92" spans="1:15" x14ac:dyDescent="0.3">
      <c r="A92" s="27"/>
      <c r="B92" s="27"/>
      <c r="C92" s="21" t="str">
        <f>IF(B92="","",VLOOKUP(B92,Prosjekter!$A$3:$D$500,4,FALSE))</f>
        <v/>
      </c>
      <c r="D92" s="25"/>
      <c r="E92" s="26"/>
      <c r="F92" s="52"/>
      <c r="G92" s="46" t="str">
        <f>IF(B92="","",IF(VLOOKUP(VLOOKUP(B92,Prosjekter!$A$3:$C$500,3,FALSE),Kunder!$A$3:$H$500,8,FALSE)="Nei",0,Innstillinger!$B$4))</f>
        <v/>
      </c>
      <c r="H92" s="38" t="str">
        <f t="shared" si="6"/>
        <v/>
      </c>
      <c r="I92" s="38" t="str">
        <f t="shared" si="7"/>
        <v/>
      </c>
      <c r="J92" s="15" t="str">
        <f>IF(D92="","",D92+VLOOKUP(VLOOKUP(B92,Prosjekter!$A$3:$C$500,3,FALSE),Kunder!$A$3:$G$500,7,FALSE))</f>
        <v/>
      </c>
      <c r="K92" s="25"/>
      <c r="L92" s="5" t="str">
        <f>IF($A92="","",IF(K92&lt;&gt;"","Betalt",IF(Innstillinger!$B$7&gt;J92,"Forfalt","Ubetalt")))</f>
        <v/>
      </c>
      <c r="M92" s="38" t="str">
        <f t="shared" si="8"/>
        <v/>
      </c>
      <c r="N92" s="24" t="str">
        <f>IF($A92="","",IF(L92="Forfalt",Innstillinger!$B$7-J92,""))</f>
        <v/>
      </c>
      <c r="O92" s="26"/>
    </row>
    <row r="93" spans="1:15" x14ac:dyDescent="0.3">
      <c r="A93" s="27"/>
      <c r="B93" s="27"/>
      <c r="C93" s="21" t="str">
        <f>IF(B93="","",VLOOKUP(B93,Prosjekter!$A$3:$D$500,4,FALSE))</f>
        <v/>
      </c>
      <c r="D93" s="25"/>
      <c r="E93" s="26"/>
      <c r="F93" s="52"/>
      <c r="G93" s="46" t="str">
        <f>IF(B93="","",IF(VLOOKUP(VLOOKUP(B93,Prosjekter!$A$3:$C$500,3,FALSE),Kunder!$A$3:$H$500,8,FALSE)="Nei",0,Innstillinger!$B$4))</f>
        <v/>
      </c>
      <c r="H93" s="38" t="str">
        <f t="shared" si="6"/>
        <v/>
      </c>
      <c r="I93" s="38" t="str">
        <f t="shared" si="7"/>
        <v/>
      </c>
      <c r="J93" s="15" t="str">
        <f>IF(D93="","",D93+VLOOKUP(VLOOKUP(B93,Prosjekter!$A$3:$C$500,3,FALSE),Kunder!$A$3:$G$500,7,FALSE))</f>
        <v/>
      </c>
      <c r="K93" s="25"/>
      <c r="L93" s="5" t="str">
        <f>IF($A93="","",IF(K93&lt;&gt;"","Betalt",IF(Innstillinger!$B$7&gt;J93,"Forfalt","Ubetalt")))</f>
        <v/>
      </c>
      <c r="M93" s="38" t="str">
        <f t="shared" si="8"/>
        <v/>
      </c>
      <c r="N93" s="24" t="str">
        <f>IF($A93="","",IF(L93="Forfalt",Innstillinger!$B$7-J93,""))</f>
        <v/>
      </c>
      <c r="O93" s="26"/>
    </row>
    <row r="94" spans="1:15" x14ac:dyDescent="0.3">
      <c r="A94" s="27"/>
      <c r="B94" s="27"/>
      <c r="C94" s="21" t="str">
        <f>IF(B94="","",VLOOKUP(B94,Prosjekter!$A$3:$D$500,4,FALSE))</f>
        <v/>
      </c>
      <c r="D94" s="25"/>
      <c r="E94" s="26"/>
      <c r="F94" s="52"/>
      <c r="G94" s="46" t="str">
        <f>IF(B94="","",IF(VLOOKUP(VLOOKUP(B94,Prosjekter!$A$3:$C$500,3,FALSE),Kunder!$A$3:$H$500,8,FALSE)="Nei",0,Innstillinger!$B$4))</f>
        <v/>
      </c>
      <c r="H94" s="38" t="str">
        <f t="shared" si="6"/>
        <v/>
      </c>
      <c r="I94" s="38" t="str">
        <f t="shared" si="7"/>
        <v/>
      </c>
      <c r="J94" s="15" t="str">
        <f>IF(D94="","",D94+VLOOKUP(VLOOKUP(B94,Prosjekter!$A$3:$C$500,3,FALSE),Kunder!$A$3:$G$500,7,FALSE))</f>
        <v/>
      </c>
      <c r="K94" s="25"/>
      <c r="L94" s="5" t="str">
        <f>IF($A94="","",IF(K94&lt;&gt;"","Betalt",IF(Innstillinger!$B$7&gt;J94,"Forfalt","Ubetalt")))</f>
        <v/>
      </c>
      <c r="M94" s="38" t="str">
        <f t="shared" si="8"/>
        <v/>
      </c>
      <c r="N94" s="24" t="str">
        <f>IF($A94="","",IF(L94="Forfalt",Innstillinger!$B$7-J94,""))</f>
        <v/>
      </c>
      <c r="O94" s="26"/>
    </row>
    <row r="95" spans="1:15" x14ac:dyDescent="0.3">
      <c r="A95" s="27"/>
      <c r="B95" s="27"/>
      <c r="C95" s="21" t="str">
        <f>IF(B95="","",VLOOKUP(B95,Prosjekter!$A$3:$D$500,4,FALSE))</f>
        <v/>
      </c>
      <c r="D95" s="25"/>
      <c r="E95" s="26"/>
      <c r="F95" s="52"/>
      <c r="G95" s="46" t="str">
        <f>IF(B95="","",IF(VLOOKUP(VLOOKUP(B95,Prosjekter!$A$3:$C$500,3,FALSE),Kunder!$A$3:$H$500,8,FALSE)="Nei",0,Innstillinger!$B$4))</f>
        <v/>
      </c>
      <c r="H95" s="38" t="str">
        <f t="shared" si="6"/>
        <v/>
      </c>
      <c r="I95" s="38" t="str">
        <f t="shared" si="7"/>
        <v/>
      </c>
      <c r="J95" s="15" t="str">
        <f>IF(D95="","",D95+VLOOKUP(VLOOKUP(B95,Prosjekter!$A$3:$C$500,3,FALSE),Kunder!$A$3:$G$500,7,FALSE))</f>
        <v/>
      </c>
      <c r="K95" s="25"/>
      <c r="L95" s="5" t="str">
        <f>IF($A95="","",IF(K95&lt;&gt;"","Betalt",IF(Innstillinger!$B$7&gt;J95,"Forfalt","Ubetalt")))</f>
        <v/>
      </c>
      <c r="M95" s="38" t="str">
        <f t="shared" si="8"/>
        <v/>
      </c>
      <c r="N95" s="24" t="str">
        <f>IF($A95="","",IF(L95="Forfalt",Innstillinger!$B$7-J95,""))</f>
        <v/>
      </c>
      <c r="O95" s="26"/>
    </row>
    <row r="96" spans="1:15" x14ac:dyDescent="0.3">
      <c r="A96" s="27"/>
      <c r="B96" s="27"/>
      <c r="C96" s="21" t="str">
        <f>IF(B96="","",VLOOKUP(B96,Prosjekter!$A$3:$D$500,4,FALSE))</f>
        <v/>
      </c>
      <c r="D96" s="25"/>
      <c r="E96" s="26"/>
      <c r="F96" s="52"/>
      <c r="G96" s="46" t="str">
        <f>IF(B96="","",IF(VLOOKUP(VLOOKUP(B96,Prosjekter!$A$3:$C$500,3,FALSE),Kunder!$A$3:$H$500,8,FALSE)="Nei",0,Innstillinger!$B$4))</f>
        <v/>
      </c>
      <c r="H96" s="38" t="str">
        <f t="shared" si="6"/>
        <v/>
      </c>
      <c r="I96" s="38" t="str">
        <f t="shared" si="7"/>
        <v/>
      </c>
      <c r="J96" s="15" t="str">
        <f>IF(D96="","",D96+VLOOKUP(VLOOKUP(B96,Prosjekter!$A$3:$C$500,3,FALSE),Kunder!$A$3:$G$500,7,FALSE))</f>
        <v/>
      </c>
      <c r="K96" s="25"/>
      <c r="L96" s="5" t="str">
        <f>IF($A96="","",IF(K96&lt;&gt;"","Betalt",IF(Innstillinger!$B$7&gt;J96,"Forfalt","Ubetalt")))</f>
        <v/>
      </c>
      <c r="M96" s="38" t="str">
        <f t="shared" si="8"/>
        <v/>
      </c>
      <c r="N96" s="24" t="str">
        <f>IF($A96="","",IF(L96="Forfalt",Innstillinger!$B$7-J96,""))</f>
        <v/>
      </c>
      <c r="O96" s="26"/>
    </row>
    <row r="97" spans="1:15" x14ac:dyDescent="0.3">
      <c r="A97" s="27"/>
      <c r="B97" s="27"/>
      <c r="C97" s="21" t="str">
        <f>IF(B97="","",VLOOKUP(B97,Prosjekter!$A$3:$D$500,4,FALSE))</f>
        <v/>
      </c>
      <c r="D97" s="25"/>
      <c r="E97" s="26"/>
      <c r="F97" s="52"/>
      <c r="G97" s="46" t="str">
        <f>IF(B97="","",IF(VLOOKUP(VLOOKUP(B97,Prosjekter!$A$3:$C$500,3,FALSE),Kunder!$A$3:$H$500,8,FALSE)="Nei",0,Innstillinger!$B$4))</f>
        <v/>
      </c>
      <c r="H97" s="38" t="str">
        <f t="shared" si="6"/>
        <v/>
      </c>
      <c r="I97" s="38" t="str">
        <f t="shared" si="7"/>
        <v/>
      </c>
      <c r="J97" s="15" t="str">
        <f>IF(D97="","",D97+VLOOKUP(VLOOKUP(B97,Prosjekter!$A$3:$C$500,3,FALSE),Kunder!$A$3:$G$500,7,FALSE))</f>
        <v/>
      </c>
      <c r="K97" s="25"/>
      <c r="L97" s="5" t="str">
        <f>IF($A97="","",IF(K97&lt;&gt;"","Betalt",IF(Innstillinger!$B$7&gt;J97,"Forfalt","Ubetalt")))</f>
        <v/>
      </c>
      <c r="M97" s="38" t="str">
        <f t="shared" si="8"/>
        <v/>
      </c>
      <c r="N97" s="24" t="str">
        <f>IF($A97="","",IF(L97="Forfalt",Innstillinger!$B$7-J97,""))</f>
        <v/>
      </c>
      <c r="O97" s="26"/>
    </row>
    <row r="98" spans="1:15" x14ac:dyDescent="0.3">
      <c r="A98" s="27"/>
      <c r="B98" s="27"/>
      <c r="C98" s="21" t="str">
        <f>IF(B98="","",VLOOKUP(B98,Prosjekter!$A$3:$D$500,4,FALSE))</f>
        <v/>
      </c>
      <c r="D98" s="25"/>
      <c r="E98" s="26"/>
      <c r="F98" s="52"/>
      <c r="G98" s="46" t="str">
        <f>IF(B98="","",IF(VLOOKUP(VLOOKUP(B98,Prosjekter!$A$3:$C$500,3,FALSE),Kunder!$A$3:$H$500,8,FALSE)="Nei",0,Innstillinger!$B$4))</f>
        <v/>
      </c>
      <c r="H98" s="38" t="str">
        <f t="shared" si="6"/>
        <v/>
      </c>
      <c r="I98" s="38" t="str">
        <f t="shared" si="7"/>
        <v/>
      </c>
      <c r="J98" s="15" t="str">
        <f>IF(D98="","",D98+VLOOKUP(VLOOKUP(B98,Prosjekter!$A$3:$C$500,3,FALSE),Kunder!$A$3:$G$500,7,FALSE))</f>
        <v/>
      </c>
      <c r="K98" s="25"/>
      <c r="L98" s="5" t="str">
        <f>IF($A98="","",IF(K98&lt;&gt;"","Betalt",IF(Innstillinger!$B$7&gt;J98,"Forfalt","Ubetalt")))</f>
        <v/>
      </c>
      <c r="M98" s="38" t="str">
        <f t="shared" si="8"/>
        <v/>
      </c>
      <c r="N98" s="24" t="str">
        <f>IF($A98="","",IF(L98="Forfalt",Innstillinger!$B$7-J98,""))</f>
        <v/>
      </c>
      <c r="O98" s="26"/>
    </row>
    <row r="99" spans="1:15" x14ac:dyDescent="0.3">
      <c r="A99" s="27"/>
      <c r="B99" s="27"/>
      <c r="C99" s="21" t="str">
        <f>IF(B99="","",VLOOKUP(B99,Prosjekter!$A$3:$D$500,4,FALSE))</f>
        <v/>
      </c>
      <c r="D99" s="25"/>
      <c r="E99" s="26"/>
      <c r="F99" s="52"/>
      <c r="G99" s="46" t="str">
        <f>IF(B99="","",IF(VLOOKUP(VLOOKUP(B99,Prosjekter!$A$3:$C$500,3,FALSE),Kunder!$A$3:$H$500,8,FALSE)="Nei",0,Innstillinger!$B$4))</f>
        <v/>
      </c>
      <c r="H99" s="38" t="str">
        <f t="shared" ref="H99:H130" si="9">IF(F99="","",F99*G99)</f>
        <v/>
      </c>
      <c r="I99" s="38" t="str">
        <f t="shared" ref="I99:I130" si="10">IF(F99="","",F99+H99)</f>
        <v/>
      </c>
      <c r="J99" s="15" t="str">
        <f>IF(D99="","",D99+VLOOKUP(VLOOKUP(B99,Prosjekter!$A$3:$C$500,3,FALSE),Kunder!$A$3:$G$500,7,FALSE))</f>
        <v/>
      </c>
      <c r="K99" s="25"/>
      <c r="L99" s="5" t="str">
        <f>IF($A99="","",IF(K99&lt;&gt;"","Betalt",IF(Innstillinger!$B$7&gt;J99,"Forfalt","Ubetalt")))</f>
        <v/>
      </c>
      <c r="M99" s="38" t="str">
        <f t="shared" ref="M99:M130" si="11">IF($A99="","",IF(L99="Betalt",0,F99))</f>
        <v/>
      </c>
      <c r="N99" s="24" t="str">
        <f>IF($A99="","",IF(L99="Forfalt",Innstillinger!$B$7-J99,""))</f>
        <v/>
      </c>
      <c r="O99" s="26"/>
    </row>
    <row r="100" spans="1:15" x14ac:dyDescent="0.3">
      <c r="A100" s="27"/>
      <c r="B100" s="27"/>
      <c r="C100" s="21" t="str">
        <f>IF(B100="","",VLOOKUP(B100,Prosjekter!$A$3:$D$500,4,FALSE))</f>
        <v/>
      </c>
      <c r="D100" s="25"/>
      <c r="E100" s="26"/>
      <c r="F100" s="52"/>
      <c r="G100" s="46" t="str">
        <f>IF(B100="","",IF(VLOOKUP(VLOOKUP(B100,Prosjekter!$A$3:$C$500,3,FALSE),Kunder!$A$3:$H$500,8,FALSE)="Nei",0,Innstillinger!$B$4))</f>
        <v/>
      </c>
      <c r="H100" s="38" t="str">
        <f t="shared" si="9"/>
        <v/>
      </c>
      <c r="I100" s="38" t="str">
        <f t="shared" si="10"/>
        <v/>
      </c>
      <c r="J100" s="15" t="str">
        <f>IF(D100="","",D100+VLOOKUP(VLOOKUP(B100,Prosjekter!$A$3:$C$500,3,FALSE),Kunder!$A$3:$G$500,7,FALSE))</f>
        <v/>
      </c>
      <c r="K100" s="25"/>
      <c r="L100" s="5" t="str">
        <f>IF($A100="","",IF(K100&lt;&gt;"","Betalt",IF(Innstillinger!$B$7&gt;J100,"Forfalt","Ubetalt")))</f>
        <v/>
      </c>
      <c r="M100" s="38" t="str">
        <f t="shared" si="11"/>
        <v/>
      </c>
      <c r="N100" s="24" t="str">
        <f>IF($A100="","",IF(L100="Forfalt",Innstillinger!$B$7-J100,""))</f>
        <v/>
      </c>
      <c r="O100" s="26"/>
    </row>
    <row r="101" spans="1:15" x14ac:dyDescent="0.3">
      <c r="A101" s="27"/>
      <c r="B101" s="27"/>
      <c r="C101" s="21" t="str">
        <f>IF(B101="","",VLOOKUP(B101,Prosjekter!$A$3:$D$500,4,FALSE))</f>
        <v/>
      </c>
      <c r="D101" s="25"/>
      <c r="E101" s="26"/>
      <c r="F101" s="52"/>
      <c r="G101" s="46" t="str">
        <f>IF(B101="","",IF(VLOOKUP(VLOOKUP(B101,Prosjekter!$A$3:$C$500,3,FALSE),Kunder!$A$3:$H$500,8,FALSE)="Nei",0,Innstillinger!$B$4))</f>
        <v/>
      </c>
      <c r="H101" s="38" t="str">
        <f t="shared" si="9"/>
        <v/>
      </c>
      <c r="I101" s="38" t="str">
        <f t="shared" si="10"/>
        <v/>
      </c>
      <c r="J101" s="15" t="str">
        <f>IF(D101="","",D101+VLOOKUP(VLOOKUP(B101,Prosjekter!$A$3:$C$500,3,FALSE),Kunder!$A$3:$G$500,7,FALSE))</f>
        <v/>
      </c>
      <c r="K101" s="25"/>
      <c r="L101" s="5" t="str">
        <f>IF($A101="","",IF(K101&lt;&gt;"","Betalt",IF(Innstillinger!$B$7&gt;J101,"Forfalt","Ubetalt")))</f>
        <v/>
      </c>
      <c r="M101" s="38" t="str">
        <f t="shared" si="11"/>
        <v/>
      </c>
      <c r="N101" s="24" t="str">
        <f>IF($A101="","",IF(L101="Forfalt",Innstillinger!$B$7-J101,""))</f>
        <v/>
      </c>
      <c r="O101" s="26"/>
    </row>
    <row r="102" spans="1:15" x14ac:dyDescent="0.3">
      <c r="A102" s="27"/>
      <c r="B102" s="27"/>
      <c r="C102" s="21" t="str">
        <f>IF(B102="","",VLOOKUP(B102,Prosjekter!$A$3:$D$500,4,FALSE))</f>
        <v/>
      </c>
      <c r="D102" s="25"/>
      <c r="E102" s="26"/>
      <c r="F102" s="52"/>
      <c r="G102" s="46" t="str">
        <f>IF(B102="","",IF(VLOOKUP(VLOOKUP(B102,Prosjekter!$A$3:$C$500,3,FALSE),Kunder!$A$3:$H$500,8,FALSE)="Nei",0,Innstillinger!$B$4))</f>
        <v/>
      </c>
      <c r="H102" s="38" t="str">
        <f t="shared" si="9"/>
        <v/>
      </c>
      <c r="I102" s="38" t="str">
        <f t="shared" si="10"/>
        <v/>
      </c>
      <c r="J102" s="15" t="str">
        <f>IF(D102="","",D102+VLOOKUP(VLOOKUP(B102,Prosjekter!$A$3:$C$500,3,FALSE),Kunder!$A$3:$G$500,7,FALSE))</f>
        <v/>
      </c>
      <c r="K102" s="25"/>
      <c r="L102" s="5" t="str">
        <f>IF($A102="","",IF(K102&lt;&gt;"","Betalt",IF(Innstillinger!$B$7&gt;J102,"Forfalt","Ubetalt")))</f>
        <v/>
      </c>
      <c r="M102" s="38" t="str">
        <f t="shared" si="11"/>
        <v/>
      </c>
      <c r="N102" s="24" t="str">
        <f>IF($A102="","",IF(L102="Forfalt",Innstillinger!$B$7-J102,""))</f>
        <v/>
      </c>
      <c r="O102" s="26"/>
    </row>
    <row r="103" spans="1:15" x14ac:dyDescent="0.3">
      <c r="A103" s="27"/>
      <c r="B103" s="27"/>
      <c r="C103" s="21" t="str">
        <f>IF(B103="","",VLOOKUP(B103,Prosjekter!$A$3:$D$500,4,FALSE))</f>
        <v/>
      </c>
      <c r="D103" s="25"/>
      <c r="E103" s="26"/>
      <c r="F103" s="52"/>
      <c r="G103" s="46" t="str">
        <f>IF(B103="","",IF(VLOOKUP(VLOOKUP(B103,Prosjekter!$A$3:$C$500,3,FALSE),Kunder!$A$3:$H$500,8,FALSE)="Nei",0,Innstillinger!$B$4))</f>
        <v/>
      </c>
      <c r="H103" s="38" t="str">
        <f t="shared" si="9"/>
        <v/>
      </c>
      <c r="I103" s="38" t="str">
        <f t="shared" si="10"/>
        <v/>
      </c>
      <c r="J103" s="15" t="str">
        <f>IF(D103="","",D103+VLOOKUP(VLOOKUP(B103,Prosjekter!$A$3:$C$500,3,FALSE),Kunder!$A$3:$G$500,7,FALSE))</f>
        <v/>
      </c>
      <c r="K103" s="25"/>
      <c r="L103" s="5" t="str">
        <f>IF($A103="","",IF(K103&lt;&gt;"","Betalt",IF(Innstillinger!$B$7&gt;J103,"Forfalt","Ubetalt")))</f>
        <v/>
      </c>
      <c r="M103" s="38" t="str">
        <f t="shared" si="11"/>
        <v/>
      </c>
      <c r="N103" s="24" t="str">
        <f>IF($A103="","",IF(L103="Forfalt",Innstillinger!$B$7-J103,""))</f>
        <v/>
      </c>
      <c r="O103" s="26"/>
    </row>
    <row r="104" spans="1:15" x14ac:dyDescent="0.3">
      <c r="A104" s="27"/>
      <c r="B104" s="27"/>
      <c r="C104" s="21" t="str">
        <f>IF(B104="","",VLOOKUP(B104,Prosjekter!$A$3:$D$500,4,FALSE))</f>
        <v/>
      </c>
      <c r="D104" s="25"/>
      <c r="E104" s="26"/>
      <c r="F104" s="52"/>
      <c r="G104" s="46" t="str">
        <f>IF(B104="","",IF(VLOOKUP(VLOOKUP(B104,Prosjekter!$A$3:$C$500,3,FALSE),Kunder!$A$3:$H$500,8,FALSE)="Nei",0,Innstillinger!$B$4))</f>
        <v/>
      </c>
      <c r="H104" s="38" t="str">
        <f t="shared" si="9"/>
        <v/>
      </c>
      <c r="I104" s="38" t="str">
        <f t="shared" si="10"/>
        <v/>
      </c>
      <c r="J104" s="15" t="str">
        <f>IF(D104="","",D104+VLOOKUP(VLOOKUP(B104,Prosjekter!$A$3:$C$500,3,FALSE),Kunder!$A$3:$G$500,7,FALSE))</f>
        <v/>
      </c>
      <c r="K104" s="25"/>
      <c r="L104" s="5" t="str">
        <f>IF($A104="","",IF(K104&lt;&gt;"","Betalt",IF(Innstillinger!$B$7&gt;J104,"Forfalt","Ubetalt")))</f>
        <v/>
      </c>
      <c r="M104" s="38" t="str">
        <f t="shared" si="11"/>
        <v/>
      </c>
      <c r="N104" s="24" t="str">
        <f>IF($A104="","",IF(L104="Forfalt",Innstillinger!$B$7-J104,""))</f>
        <v/>
      </c>
      <c r="O104" s="26"/>
    </row>
    <row r="105" spans="1:15" x14ac:dyDescent="0.3">
      <c r="A105" s="27"/>
      <c r="B105" s="27"/>
      <c r="C105" s="21" t="str">
        <f>IF(B105="","",VLOOKUP(B105,Prosjekter!$A$3:$D$500,4,FALSE))</f>
        <v/>
      </c>
      <c r="D105" s="25"/>
      <c r="E105" s="26"/>
      <c r="F105" s="52"/>
      <c r="G105" s="46" t="str">
        <f>IF(B105="","",IF(VLOOKUP(VLOOKUP(B105,Prosjekter!$A$3:$C$500,3,FALSE),Kunder!$A$3:$H$500,8,FALSE)="Nei",0,Innstillinger!$B$4))</f>
        <v/>
      </c>
      <c r="H105" s="38" t="str">
        <f t="shared" si="9"/>
        <v/>
      </c>
      <c r="I105" s="38" t="str">
        <f t="shared" si="10"/>
        <v/>
      </c>
      <c r="J105" s="15" t="str">
        <f>IF(D105="","",D105+VLOOKUP(VLOOKUP(B105,Prosjekter!$A$3:$C$500,3,FALSE),Kunder!$A$3:$G$500,7,FALSE))</f>
        <v/>
      </c>
      <c r="K105" s="25"/>
      <c r="L105" s="5" t="str">
        <f>IF($A105="","",IF(K105&lt;&gt;"","Betalt",IF(Innstillinger!$B$7&gt;J105,"Forfalt","Ubetalt")))</f>
        <v/>
      </c>
      <c r="M105" s="38" t="str">
        <f t="shared" si="11"/>
        <v/>
      </c>
      <c r="N105" s="24" t="str">
        <f>IF($A105="","",IF(L105="Forfalt",Innstillinger!$B$7-J105,""))</f>
        <v/>
      </c>
      <c r="O105" s="26"/>
    </row>
    <row r="106" spans="1:15" x14ac:dyDescent="0.3">
      <c r="A106" s="27"/>
      <c r="B106" s="27"/>
      <c r="C106" s="21" t="str">
        <f>IF(B106="","",VLOOKUP(B106,Prosjekter!$A$3:$D$500,4,FALSE))</f>
        <v/>
      </c>
      <c r="D106" s="25"/>
      <c r="E106" s="26"/>
      <c r="F106" s="52"/>
      <c r="G106" s="46" t="str">
        <f>IF(B106="","",IF(VLOOKUP(VLOOKUP(B106,Prosjekter!$A$3:$C$500,3,FALSE),Kunder!$A$3:$H$500,8,FALSE)="Nei",0,Innstillinger!$B$4))</f>
        <v/>
      </c>
      <c r="H106" s="38" t="str">
        <f t="shared" si="9"/>
        <v/>
      </c>
      <c r="I106" s="38" t="str">
        <f t="shared" si="10"/>
        <v/>
      </c>
      <c r="J106" s="15" t="str">
        <f>IF(D106="","",D106+VLOOKUP(VLOOKUP(B106,Prosjekter!$A$3:$C$500,3,FALSE),Kunder!$A$3:$G$500,7,FALSE))</f>
        <v/>
      </c>
      <c r="K106" s="25"/>
      <c r="L106" s="5" t="str">
        <f>IF($A106="","",IF(K106&lt;&gt;"","Betalt",IF(Innstillinger!$B$7&gt;J106,"Forfalt","Ubetalt")))</f>
        <v/>
      </c>
      <c r="M106" s="38" t="str">
        <f t="shared" si="11"/>
        <v/>
      </c>
      <c r="N106" s="24" t="str">
        <f>IF($A106="","",IF(L106="Forfalt",Innstillinger!$B$7-J106,""))</f>
        <v/>
      </c>
      <c r="O106" s="26"/>
    </row>
    <row r="107" spans="1:15" x14ac:dyDescent="0.3">
      <c r="A107" s="27"/>
      <c r="B107" s="27"/>
      <c r="C107" s="21" t="str">
        <f>IF(B107="","",VLOOKUP(B107,Prosjekter!$A$3:$D$500,4,FALSE))</f>
        <v/>
      </c>
      <c r="D107" s="25"/>
      <c r="E107" s="26"/>
      <c r="F107" s="52"/>
      <c r="G107" s="46" t="str">
        <f>IF(B107="","",IF(VLOOKUP(VLOOKUP(B107,Prosjekter!$A$3:$C$500,3,FALSE),Kunder!$A$3:$H$500,8,FALSE)="Nei",0,Innstillinger!$B$4))</f>
        <v/>
      </c>
      <c r="H107" s="38" t="str">
        <f t="shared" si="9"/>
        <v/>
      </c>
      <c r="I107" s="38" t="str">
        <f t="shared" si="10"/>
        <v/>
      </c>
      <c r="J107" s="15" t="str">
        <f>IF(D107="","",D107+VLOOKUP(VLOOKUP(B107,Prosjekter!$A$3:$C$500,3,FALSE),Kunder!$A$3:$G$500,7,FALSE))</f>
        <v/>
      </c>
      <c r="K107" s="25"/>
      <c r="L107" s="5" t="str">
        <f>IF($A107="","",IF(K107&lt;&gt;"","Betalt",IF(Innstillinger!$B$7&gt;J107,"Forfalt","Ubetalt")))</f>
        <v/>
      </c>
      <c r="M107" s="38" t="str">
        <f t="shared" si="11"/>
        <v/>
      </c>
      <c r="N107" s="24" t="str">
        <f>IF($A107="","",IF(L107="Forfalt",Innstillinger!$B$7-J107,""))</f>
        <v/>
      </c>
      <c r="O107" s="26"/>
    </row>
    <row r="108" spans="1:15" x14ac:dyDescent="0.3">
      <c r="A108" s="27"/>
      <c r="B108" s="27"/>
      <c r="C108" s="21" t="str">
        <f>IF(B108="","",VLOOKUP(B108,Prosjekter!$A$3:$D$500,4,FALSE))</f>
        <v/>
      </c>
      <c r="D108" s="25"/>
      <c r="E108" s="26"/>
      <c r="F108" s="52"/>
      <c r="G108" s="46" t="str">
        <f>IF(B108="","",IF(VLOOKUP(VLOOKUP(B108,Prosjekter!$A$3:$C$500,3,FALSE),Kunder!$A$3:$H$500,8,FALSE)="Nei",0,Innstillinger!$B$4))</f>
        <v/>
      </c>
      <c r="H108" s="38" t="str">
        <f t="shared" si="9"/>
        <v/>
      </c>
      <c r="I108" s="38" t="str">
        <f t="shared" si="10"/>
        <v/>
      </c>
      <c r="J108" s="15" t="str">
        <f>IF(D108="","",D108+VLOOKUP(VLOOKUP(B108,Prosjekter!$A$3:$C$500,3,FALSE),Kunder!$A$3:$G$500,7,FALSE))</f>
        <v/>
      </c>
      <c r="K108" s="25"/>
      <c r="L108" s="5" t="str">
        <f>IF($A108="","",IF(K108&lt;&gt;"","Betalt",IF(Innstillinger!$B$7&gt;J108,"Forfalt","Ubetalt")))</f>
        <v/>
      </c>
      <c r="M108" s="38" t="str">
        <f t="shared" si="11"/>
        <v/>
      </c>
      <c r="N108" s="24" t="str">
        <f>IF($A108="","",IF(L108="Forfalt",Innstillinger!$B$7-J108,""))</f>
        <v/>
      </c>
      <c r="O108" s="26"/>
    </row>
    <row r="109" spans="1:15" x14ac:dyDescent="0.3">
      <c r="A109" s="27"/>
      <c r="B109" s="27"/>
      <c r="C109" s="21" t="str">
        <f>IF(B109="","",VLOOKUP(B109,Prosjekter!$A$3:$D$500,4,FALSE))</f>
        <v/>
      </c>
      <c r="D109" s="25"/>
      <c r="E109" s="26"/>
      <c r="F109" s="52"/>
      <c r="G109" s="46" t="str">
        <f>IF(B109="","",IF(VLOOKUP(VLOOKUP(B109,Prosjekter!$A$3:$C$500,3,FALSE),Kunder!$A$3:$H$500,8,FALSE)="Nei",0,Innstillinger!$B$4))</f>
        <v/>
      </c>
      <c r="H109" s="38" t="str">
        <f t="shared" si="9"/>
        <v/>
      </c>
      <c r="I109" s="38" t="str">
        <f t="shared" si="10"/>
        <v/>
      </c>
      <c r="J109" s="15" t="str">
        <f>IF(D109="","",D109+VLOOKUP(VLOOKUP(B109,Prosjekter!$A$3:$C$500,3,FALSE),Kunder!$A$3:$G$500,7,FALSE))</f>
        <v/>
      </c>
      <c r="K109" s="25"/>
      <c r="L109" s="5" t="str">
        <f>IF($A109="","",IF(K109&lt;&gt;"","Betalt",IF(Innstillinger!$B$7&gt;J109,"Forfalt","Ubetalt")))</f>
        <v/>
      </c>
      <c r="M109" s="38" t="str">
        <f t="shared" si="11"/>
        <v/>
      </c>
      <c r="N109" s="24" t="str">
        <f>IF($A109="","",IF(L109="Forfalt",Innstillinger!$B$7-J109,""))</f>
        <v/>
      </c>
      <c r="O109" s="26"/>
    </row>
    <row r="110" spans="1:15" x14ac:dyDescent="0.3">
      <c r="A110" s="27"/>
      <c r="B110" s="27"/>
      <c r="C110" s="21" t="str">
        <f>IF(B110="","",VLOOKUP(B110,Prosjekter!$A$3:$D$500,4,FALSE))</f>
        <v/>
      </c>
      <c r="D110" s="25"/>
      <c r="E110" s="26"/>
      <c r="F110" s="52"/>
      <c r="G110" s="46" t="str">
        <f>IF(B110="","",IF(VLOOKUP(VLOOKUP(B110,Prosjekter!$A$3:$C$500,3,FALSE),Kunder!$A$3:$H$500,8,FALSE)="Nei",0,Innstillinger!$B$4))</f>
        <v/>
      </c>
      <c r="H110" s="38" t="str">
        <f t="shared" si="9"/>
        <v/>
      </c>
      <c r="I110" s="38" t="str">
        <f t="shared" si="10"/>
        <v/>
      </c>
      <c r="J110" s="15" t="str">
        <f>IF(D110="","",D110+VLOOKUP(VLOOKUP(B110,Prosjekter!$A$3:$C$500,3,FALSE),Kunder!$A$3:$G$500,7,FALSE))</f>
        <v/>
      </c>
      <c r="K110" s="25"/>
      <c r="L110" s="5" t="str">
        <f>IF($A110="","",IF(K110&lt;&gt;"","Betalt",IF(Innstillinger!$B$7&gt;J110,"Forfalt","Ubetalt")))</f>
        <v/>
      </c>
      <c r="M110" s="38" t="str">
        <f t="shared" si="11"/>
        <v/>
      </c>
      <c r="N110" s="24" t="str">
        <f>IF($A110="","",IF(L110="Forfalt",Innstillinger!$B$7-J110,""))</f>
        <v/>
      </c>
      <c r="O110" s="26"/>
    </row>
    <row r="111" spans="1:15" x14ac:dyDescent="0.3">
      <c r="A111" s="27"/>
      <c r="B111" s="27"/>
      <c r="C111" s="21" t="str">
        <f>IF(B111="","",VLOOKUP(B111,Prosjekter!$A$3:$D$500,4,FALSE))</f>
        <v/>
      </c>
      <c r="D111" s="25"/>
      <c r="E111" s="26"/>
      <c r="F111" s="52"/>
      <c r="G111" s="46" t="str">
        <f>IF(B111="","",IF(VLOOKUP(VLOOKUP(B111,Prosjekter!$A$3:$C$500,3,FALSE),Kunder!$A$3:$H$500,8,FALSE)="Nei",0,Innstillinger!$B$4))</f>
        <v/>
      </c>
      <c r="H111" s="38" t="str">
        <f t="shared" si="9"/>
        <v/>
      </c>
      <c r="I111" s="38" t="str">
        <f t="shared" si="10"/>
        <v/>
      </c>
      <c r="J111" s="15" t="str">
        <f>IF(D111="","",D111+VLOOKUP(VLOOKUP(B111,Prosjekter!$A$3:$C$500,3,FALSE),Kunder!$A$3:$G$500,7,FALSE))</f>
        <v/>
      </c>
      <c r="K111" s="25"/>
      <c r="L111" s="5" t="str">
        <f>IF($A111="","",IF(K111&lt;&gt;"","Betalt",IF(Innstillinger!$B$7&gt;J111,"Forfalt","Ubetalt")))</f>
        <v/>
      </c>
      <c r="M111" s="38" t="str">
        <f t="shared" si="11"/>
        <v/>
      </c>
      <c r="N111" s="24" t="str">
        <f>IF($A111="","",IF(L111="Forfalt",Innstillinger!$B$7-J111,""))</f>
        <v/>
      </c>
      <c r="O111" s="26"/>
    </row>
    <row r="112" spans="1:15" x14ac:dyDescent="0.3">
      <c r="A112" s="27"/>
      <c r="B112" s="27"/>
      <c r="C112" s="21" t="str">
        <f>IF(B112="","",VLOOKUP(B112,Prosjekter!$A$3:$D$500,4,FALSE))</f>
        <v/>
      </c>
      <c r="D112" s="25"/>
      <c r="E112" s="26"/>
      <c r="F112" s="52"/>
      <c r="G112" s="46" t="str">
        <f>IF(B112="","",IF(VLOOKUP(VLOOKUP(B112,Prosjekter!$A$3:$C$500,3,FALSE),Kunder!$A$3:$H$500,8,FALSE)="Nei",0,Innstillinger!$B$4))</f>
        <v/>
      </c>
      <c r="H112" s="38" t="str">
        <f t="shared" si="9"/>
        <v/>
      </c>
      <c r="I112" s="38" t="str">
        <f t="shared" si="10"/>
        <v/>
      </c>
      <c r="J112" s="15" t="str">
        <f>IF(D112="","",D112+VLOOKUP(VLOOKUP(B112,Prosjekter!$A$3:$C$500,3,FALSE),Kunder!$A$3:$G$500,7,FALSE))</f>
        <v/>
      </c>
      <c r="K112" s="25"/>
      <c r="L112" s="5" t="str">
        <f>IF($A112="","",IF(K112&lt;&gt;"","Betalt",IF(Innstillinger!$B$7&gt;J112,"Forfalt","Ubetalt")))</f>
        <v/>
      </c>
      <c r="M112" s="38" t="str">
        <f t="shared" si="11"/>
        <v/>
      </c>
      <c r="N112" s="24" t="str">
        <f>IF($A112="","",IF(L112="Forfalt",Innstillinger!$B$7-J112,""))</f>
        <v/>
      </c>
      <c r="O112" s="26"/>
    </row>
    <row r="113" spans="1:15" x14ac:dyDescent="0.3">
      <c r="A113" s="27"/>
      <c r="B113" s="27"/>
      <c r="C113" s="21" t="str">
        <f>IF(B113="","",VLOOKUP(B113,Prosjekter!$A$3:$D$500,4,FALSE))</f>
        <v/>
      </c>
      <c r="D113" s="25"/>
      <c r="E113" s="26"/>
      <c r="F113" s="52"/>
      <c r="G113" s="46" t="str">
        <f>IF(B113="","",IF(VLOOKUP(VLOOKUP(B113,Prosjekter!$A$3:$C$500,3,FALSE),Kunder!$A$3:$H$500,8,FALSE)="Nei",0,Innstillinger!$B$4))</f>
        <v/>
      </c>
      <c r="H113" s="38" t="str">
        <f t="shared" si="9"/>
        <v/>
      </c>
      <c r="I113" s="38" t="str">
        <f t="shared" si="10"/>
        <v/>
      </c>
      <c r="J113" s="15" t="str">
        <f>IF(D113="","",D113+VLOOKUP(VLOOKUP(B113,Prosjekter!$A$3:$C$500,3,FALSE),Kunder!$A$3:$G$500,7,FALSE))</f>
        <v/>
      </c>
      <c r="K113" s="25"/>
      <c r="L113" s="5" t="str">
        <f>IF($A113="","",IF(K113&lt;&gt;"","Betalt",IF(Innstillinger!$B$7&gt;J113,"Forfalt","Ubetalt")))</f>
        <v/>
      </c>
      <c r="M113" s="38" t="str">
        <f t="shared" si="11"/>
        <v/>
      </c>
      <c r="N113" s="24" t="str">
        <f>IF($A113="","",IF(L113="Forfalt",Innstillinger!$B$7-J113,""))</f>
        <v/>
      </c>
      <c r="O113" s="26"/>
    </row>
    <row r="114" spans="1:15" x14ac:dyDescent="0.3">
      <c r="A114" s="27"/>
      <c r="B114" s="27"/>
      <c r="C114" s="21" t="str">
        <f>IF(B114="","",VLOOKUP(B114,Prosjekter!$A$3:$D$500,4,FALSE))</f>
        <v/>
      </c>
      <c r="D114" s="25"/>
      <c r="E114" s="26"/>
      <c r="F114" s="52"/>
      <c r="G114" s="46" t="str">
        <f>IF(B114="","",IF(VLOOKUP(VLOOKUP(B114,Prosjekter!$A$3:$C$500,3,FALSE),Kunder!$A$3:$H$500,8,FALSE)="Nei",0,Innstillinger!$B$4))</f>
        <v/>
      </c>
      <c r="H114" s="38" t="str">
        <f t="shared" si="9"/>
        <v/>
      </c>
      <c r="I114" s="38" t="str">
        <f t="shared" si="10"/>
        <v/>
      </c>
      <c r="J114" s="15" t="str">
        <f>IF(D114="","",D114+VLOOKUP(VLOOKUP(B114,Prosjekter!$A$3:$C$500,3,FALSE),Kunder!$A$3:$G$500,7,FALSE))</f>
        <v/>
      </c>
      <c r="K114" s="25"/>
      <c r="L114" s="5" t="str">
        <f>IF($A114="","",IF(K114&lt;&gt;"","Betalt",IF(Innstillinger!$B$7&gt;J114,"Forfalt","Ubetalt")))</f>
        <v/>
      </c>
      <c r="M114" s="38" t="str">
        <f t="shared" si="11"/>
        <v/>
      </c>
      <c r="N114" s="24" t="str">
        <f>IF($A114="","",IF(L114="Forfalt",Innstillinger!$B$7-J114,""))</f>
        <v/>
      </c>
      <c r="O114" s="26"/>
    </row>
    <row r="115" spans="1:15" x14ac:dyDescent="0.3">
      <c r="A115" s="27"/>
      <c r="B115" s="27"/>
      <c r="C115" s="21" t="str">
        <f>IF(B115="","",VLOOKUP(B115,Prosjekter!$A$3:$D$500,4,FALSE))</f>
        <v/>
      </c>
      <c r="D115" s="25"/>
      <c r="E115" s="26"/>
      <c r="F115" s="52"/>
      <c r="G115" s="46" t="str">
        <f>IF(B115="","",IF(VLOOKUP(VLOOKUP(B115,Prosjekter!$A$3:$C$500,3,FALSE),Kunder!$A$3:$H$500,8,FALSE)="Nei",0,Innstillinger!$B$4))</f>
        <v/>
      </c>
      <c r="H115" s="38" t="str">
        <f t="shared" si="9"/>
        <v/>
      </c>
      <c r="I115" s="38" t="str">
        <f t="shared" si="10"/>
        <v/>
      </c>
      <c r="J115" s="15" t="str">
        <f>IF(D115="","",D115+VLOOKUP(VLOOKUP(B115,Prosjekter!$A$3:$C$500,3,FALSE),Kunder!$A$3:$G$500,7,FALSE))</f>
        <v/>
      </c>
      <c r="K115" s="25"/>
      <c r="L115" s="5" t="str">
        <f>IF($A115="","",IF(K115&lt;&gt;"","Betalt",IF(Innstillinger!$B$7&gt;J115,"Forfalt","Ubetalt")))</f>
        <v/>
      </c>
      <c r="M115" s="38" t="str">
        <f t="shared" si="11"/>
        <v/>
      </c>
      <c r="N115" s="24" t="str">
        <f>IF($A115="","",IF(L115="Forfalt",Innstillinger!$B$7-J115,""))</f>
        <v/>
      </c>
      <c r="O115" s="26"/>
    </row>
    <row r="116" spans="1:15" x14ac:dyDescent="0.3">
      <c r="A116" s="27"/>
      <c r="B116" s="27"/>
      <c r="C116" s="21" t="str">
        <f>IF(B116="","",VLOOKUP(B116,Prosjekter!$A$3:$D$500,4,FALSE))</f>
        <v/>
      </c>
      <c r="D116" s="25"/>
      <c r="E116" s="26"/>
      <c r="F116" s="52"/>
      <c r="G116" s="46" t="str">
        <f>IF(B116="","",IF(VLOOKUP(VLOOKUP(B116,Prosjekter!$A$3:$C$500,3,FALSE),Kunder!$A$3:$H$500,8,FALSE)="Nei",0,Innstillinger!$B$4))</f>
        <v/>
      </c>
      <c r="H116" s="38" t="str">
        <f t="shared" si="9"/>
        <v/>
      </c>
      <c r="I116" s="38" t="str">
        <f t="shared" si="10"/>
        <v/>
      </c>
      <c r="J116" s="15" t="str">
        <f>IF(D116="","",D116+VLOOKUP(VLOOKUP(B116,Prosjekter!$A$3:$C$500,3,FALSE),Kunder!$A$3:$G$500,7,FALSE))</f>
        <v/>
      </c>
      <c r="K116" s="25"/>
      <c r="L116" s="5" t="str">
        <f>IF($A116="","",IF(K116&lt;&gt;"","Betalt",IF(Innstillinger!$B$7&gt;J116,"Forfalt","Ubetalt")))</f>
        <v/>
      </c>
      <c r="M116" s="38" t="str">
        <f t="shared" si="11"/>
        <v/>
      </c>
      <c r="N116" s="24" t="str">
        <f>IF($A116="","",IF(L116="Forfalt",Innstillinger!$B$7-J116,""))</f>
        <v/>
      </c>
      <c r="O116" s="26"/>
    </row>
    <row r="117" spans="1:15" x14ac:dyDescent="0.3">
      <c r="A117" s="27"/>
      <c r="B117" s="27"/>
      <c r="C117" s="21" t="str">
        <f>IF(B117="","",VLOOKUP(B117,Prosjekter!$A$3:$D$500,4,FALSE))</f>
        <v/>
      </c>
      <c r="D117" s="25"/>
      <c r="E117" s="26"/>
      <c r="F117" s="52"/>
      <c r="G117" s="46" t="str">
        <f>IF(B117="","",IF(VLOOKUP(VLOOKUP(B117,Prosjekter!$A$3:$C$500,3,FALSE),Kunder!$A$3:$H$500,8,FALSE)="Nei",0,Innstillinger!$B$4))</f>
        <v/>
      </c>
      <c r="H117" s="38" t="str">
        <f t="shared" si="9"/>
        <v/>
      </c>
      <c r="I117" s="38" t="str">
        <f t="shared" si="10"/>
        <v/>
      </c>
      <c r="J117" s="15" t="str">
        <f>IF(D117="","",D117+VLOOKUP(VLOOKUP(B117,Prosjekter!$A$3:$C$500,3,FALSE),Kunder!$A$3:$G$500,7,FALSE))</f>
        <v/>
      </c>
      <c r="K117" s="25"/>
      <c r="L117" s="5" t="str">
        <f>IF($A117="","",IF(K117&lt;&gt;"","Betalt",IF(Innstillinger!$B$7&gt;J117,"Forfalt","Ubetalt")))</f>
        <v/>
      </c>
      <c r="M117" s="38" t="str">
        <f t="shared" si="11"/>
        <v/>
      </c>
      <c r="N117" s="24" t="str">
        <f>IF($A117="","",IF(L117="Forfalt",Innstillinger!$B$7-J117,""))</f>
        <v/>
      </c>
      <c r="O117" s="26"/>
    </row>
    <row r="118" spans="1:15" x14ac:dyDescent="0.3">
      <c r="A118" s="27"/>
      <c r="B118" s="27"/>
      <c r="C118" s="21" t="str">
        <f>IF(B118="","",VLOOKUP(B118,Prosjekter!$A$3:$D$500,4,FALSE))</f>
        <v/>
      </c>
      <c r="D118" s="25"/>
      <c r="E118" s="26"/>
      <c r="F118" s="52"/>
      <c r="G118" s="46" t="str">
        <f>IF(B118="","",IF(VLOOKUP(VLOOKUP(B118,Prosjekter!$A$3:$C$500,3,FALSE),Kunder!$A$3:$H$500,8,FALSE)="Nei",0,Innstillinger!$B$4))</f>
        <v/>
      </c>
      <c r="H118" s="38" t="str">
        <f t="shared" si="9"/>
        <v/>
      </c>
      <c r="I118" s="38" t="str">
        <f t="shared" si="10"/>
        <v/>
      </c>
      <c r="J118" s="15" t="str">
        <f>IF(D118="","",D118+VLOOKUP(VLOOKUP(B118,Prosjekter!$A$3:$C$500,3,FALSE),Kunder!$A$3:$G$500,7,FALSE))</f>
        <v/>
      </c>
      <c r="K118" s="25"/>
      <c r="L118" s="5" t="str">
        <f>IF($A118="","",IF(K118&lt;&gt;"","Betalt",IF(Innstillinger!$B$7&gt;J118,"Forfalt","Ubetalt")))</f>
        <v/>
      </c>
      <c r="M118" s="38" t="str">
        <f t="shared" si="11"/>
        <v/>
      </c>
      <c r="N118" s="24" t="str">
        <f>IF($A118="","",IF(L118="Forfalt",Innstillinger!$B$7-J118,""))</f>
        <v/>
      </c>
      <c r="O118" s="26"/>
    </row>
    <row r="119" spans="1:15" x14ac:dyDescent="0.3">
      <c r="A119" s="27"/>
      <c r="B119" s="27"/>
      <c r="C119" s="21" t="str">
        <f>IF(B119="","",VLOOKUP(B119,Prosjekter!$A$3:$D$500,4,FALSE))</f>
        <v/>
      </c>
      <c r="D119" s="25"/>
      <c r="E119" s="26"/>
      <c r="F119" s="52"/>
      <c r="G119" s="46" t="str">
        <f>IF(B119="","",IF(VLOOKUP(VLOOKUP(B119,Prosjekter!$A$3:$C$500,3,FALSE),Kunder!$A$3:$H$500,8,FALSE)="Nei",0,Innstillinger!$B$4))</f>
        <v/>
      </c>
      <c r="H119" s="38" t="str">
        <f t="shared" si="9"/>
        <v/>
      </c>
      <c r="I119" s="38" t="str">
        <f t="shared" si="10"/>
        <v/>
      </c>
      <c r="J119" s="15" t="str">
        <f>IF(D119="","",D119+VLOOKUP(VLOOKUP(B119,Prosjekter!$A$3:$C$500,3,FALSE),Kunder!$A$3:$G$500,7,FALSE))</f>
        <v/>
      </c>
      <c r="K119" s="25"/>
      <c r="L119" s="5" t="str">
        <f>IF($A119="","",IF(K119&lt;&gt;"","Betalt",IF(Innstillinger!$B$7&gt;J119,"Forfalt","Ubetalt")))</f>
        <v/>
      </c>
      <c r="M119" s="38" t="str">
        <f t="shared" si="11"/>
        <v/>
      </c>
      <c r="N119" s="24" t="str">
        <f>IF($A119="","",IF(L119="Forfalt",Innstillinger!$B$7-J119,""))</f>
        <v/>
      </c>
      <c r="O119" s="26"/>
    </row>
    <row r="120" spans="1:15" x14ac:dyDescent="0.3">
      <c r="A120" s="27"/>
      <c r="B120" s="27"/>
      <c r="C120" s="21" t="str">
        <f>IF(B120="","",VLOOKUP(B120,Prosjekter!$A$3:$D$500,4,FALSE))</f>
        <v/>
      </c>
      <c r="D120" s="25"/>
      <c r="E120" s="26"/>
      <c r="F120" s="52"/>
      <c r="G120" s="46" t="str">
        <f>IF(B120="","",IF(VLOOKUP(VLOOKUP(B120,Prosjekter!$A$3:$C$500,3,FALSE),Kunder!$A$3:$H$500,8,FALSE)="Nei",0,Innstillinger!$B$4))</f>
        <v/>
      </c>
      <c r="H120" s="38" t="str">
        <f t="shared" si="9"/>
        <v/>
      </c>
      <c r="I120" s="38" t="str">
        <f t="shared" si="10"/>
        <v/>
      </c>
      <c r="J120" s="15" t="str">
        <f>IF(D120="","",D120+VLOOKUP(VLOOKUP(B120,Prosjekter!$A$3:$C$500,3,FALSE),Kunder!$A$3:$G$500,7,FALSE))</f>
        <v/>
      </c>
      <c r="K120" s="25"/>
      <c r="L120" s="5" t="str">
        <f>IF($A120="","",IF(K120&lt;&gt;"","Betalt",IF(Innstillinger!$B$7&gt;J120,"Forfalt","Ubetalt")))</f>
        <v/>
      </c>
      <c r="M120" s="38" t="str">
        <f t="shared" si="11"/>
        <v/>
      </c>
      <c r="N120" s="24" t="str">
        <f>IF($A120="","",IF(L120="Forfalt",Innstillinger!$B$7-J120,""))</f>
        <v/>
      </c>
      <c r="O120" s="26"/>
    </row>
    <row r="121" spans="1:15" x14ac:dyDescent="0.3">
      <c r="A121" s="35"/>
      <c r="B121" s="35"/>
      <c r="C121" s="35"/>
      <c r="D121" s="35"/>
      <c r="E121" s="35"/>
      <c r="F121" s="50"/>
      <c r="G121" s="50"/>
      <c r="H121" s="50"/>
      <c r="I121" s="50"/>
      <c r="J121" s="50"/>
      <c r="K121" s="50"/>
      <c r="L121" s="50"/>
      <c r="M121" s="50"/>
      <c r="N121" s="50"/>
      <c r="O121" s="35"/>
    </row>
    <row r="122" spans="1:15" x14ac:dyDescent="0.3">
      <c r="A122" s="35"/>
      <c r="B122" s="35"/>
      <c r="C122" s="35"/>
      <c r="D122" s="35"/>
      <c r="E122" s="35"/>
      <c r="F122" s="50"/>
      <c r="G122" s="50"/>
      <c r="H122" s="50"/>
      <c r="I122" s="50"/>
      <c r="J122" s="50"/>
      <c r="K122" s="50"/>
      <c r="L122" s="50"/>
      <c r="M122" s="50"/>
      <c r="N122" s="50"/>
      <c r="O122" s="35"/>
    </row>
    <row r="123" spans="1:15" x14ac:dyDescent="0.3">
      <c r="A123" s="35"/>
      <c r="B123" s="35"/>
      <c r="C123" s="35"/>
      <c r="D123" s="35"/>
      <c r="E123" s="35"/>
      <c r="F123" s="50"/>
      <c r="G123" s="50"/>
      <c r="H123" s="50"/>
      <c r="I123" s="50"/>
      <c r="J123" s="50"/>
      <c r="K123" s="50"/>
      <c r="L123" s="50"/>
      <c r="M123" s="50"/>
      <c r="N123" s="50"/>
      <c r="O123" s="35"/>
    </row>
    <row r="124" spans="1:15" x14ac:dyDescent="0.3">
      <c r="A124" s="35"/>
      <c r="B124" s="35"/>
      <c r="C124" s="35"/>
      <c r="D124" s="35"/>
      <c r="E124" s="35"/>
      <c r="F124" s="50"/>
      <c r="G124" s="50"/>
      <c r="H124" s="50"/>
      <c r="I124" s="50"/>
      <c r="J124" s="50"/>
      <c r="K124" s="50"/>
      <c r="L124" s="50"/>
      <c r="M124" s="50"/>
      <c r="N124" s="50"/>
      <c r="O124" s="35"/>
    </row>
    <row r="125" spans="1:15" x14ac:dyDescent="0.3">
      <c r="A125" s="35"/>
      <c r="B125" s="35"/>
      <c r="C125" s="35"/>
      <c r="D125" s="35"/>
      <c r="E125" s="35"/>
      <c r="F125" s="50"/>
      <c r="G125" s="50"/>
      <c r="H125" s="50"/>
      <c r="I125" s="50"/>
      <c r="J125" s="50"/>
      <c r="K125" s="50"/>
      <c r="L125" s="50"/>
      <c r="M125" s="50"/>
      <c r="N125" s="50"/>
      <c r="O125" s="35"/>
    </row>
    <row r="126" spans="1:15" x14ac:dyDescent="0.3">
      <c r="A126" s="35"/>
      <c r="B126" s="35"/>
      <c r="C126" s="35"/>
      <c r="D126" s="35"/>
      <c r="E126" s="35"/>
      <c r="F126" s="50"/>
      <c r="G126" s="50"/>
      <c r="H126" s="50"/>
      <c r="I126" s="50"/>
      <c r="J126" s="50"/>
      <c r="K126" s="50"/>
      <c r="L126" s="50"/>
      <c r="M126" s="50"/>
      <c r="N126" s="50"/>
      <c r="O126" s="35"/>
    </row>
    <row r="127" spans="1:15" x14ac:dyDescent="0.3">
      <c r="A127" s="35"/>
      <c r="B127" s="35"/>
      <c r="C127" s="35"/>
      <c r="D127" s="35"/>
      <c r="E127" s="35"/>
      <c r="F127" s="50"/>
      <c r="G127" s="50"/>
      <c r="H127" s="50"/>
      <c r="I127" s="50"/>
      <c r="J127" s="50"/>
      <c r="K127" s="50"/>
      <c r="L127" s="50"/>
      <c r="M127" s="50"/>
      <c r="N127" s="50"/>
      <c r="O127" s="35"/>
    </row>
    <row r="128" spans="1:15" x14ac:dyDescent="0.3">
      <c r="A128" s="35"/>
      <c r="B128" s="35"/>
      <c r="C128" s="35"/>
      <c r="D128" s="35"/>
      <c r="E128" s="35"/>
      <c r="F128" s="50"/>
      <c r="G128" s="50"/>
      <c r="H128" s="50"/>
      <c r="I128" s="50"/>
      <c r="J128" s="50"/>
      <c r="K128" s="50"/>
      <c r="L128" s="50"/>
      <c r="M128" s="50"/>
      <c r="N128" s="50"/>
      <c r="O128" s="35"/>
    </row>
    <row r="129" spans="1:15" x14ac:dyDescent="0.3">
      <c r="A129" s="35"/>
      <c r="B129" s="35"/>
      <c r="C129" s="35"/>
      <c r="D129" s="35"/>
      <c r="E129" s="35"/>
      <c r="F129" s="50"/>
      <c r="G129" s="50"/>
      <c r="H129" s="50"/>
      <c r="I129" s="50"/>
      <c r="J129" s="50"/>
      <c r="K129" s="50"/>
      <c r="L129" s="50"/>
      <c r="M129" s="50"/>
      <c r="N129" s="50"/>
      <c r="O129" s="35"/>
    </row>
    <row r="130" spans="1:15" x14ac:dyDescent="0.3">
      <c r="A130" s="35"/>
      <c r="B130" s="35"/>
      <c r="C130" s="35"/>
      <c r="D130" s="35"/>
      <c r="E130" s="35"/>
      <c r="F130" s="50"/>
      <c r="G130" s="50"/>
      <c r="H130" s="50"/>
      <c r="I130" s="50"/>
      <c r="J130" s="50"/>
      <c r="K130" s="50"/>
      <c r="L130" s="50"/>
      <c r="M130" s="50"/>
      <c r="N130" s="50"/>
      <c r="O130" s="35"/>
    </row>
    <row r="131" spans="1:15" x14ac:dyDescent="0.3">
      <c r="A131" s="35"/>
      <c r="B131" s="35"/>
      <c r="C131" s="35"/>
      <c r="D131" s="35"/>
      <c r="E131" s="35"/>
      <c r="F131" s="50"/>
      <c r="G131" s="50"/>
      <c r="H131" s="50"/>
      <c r="I131" s="50"/>
      <c r="J131" s="50"/>
      <c r="K131" s="50"/>
      <c r="L131" s="50"/>
      <c r="M131" s="50"/>
      <c r="N131" s="50"/>
      <c r="O131" s="35"/>
    </row>
    <row r="132" spans="1:15" x14ac:dyDescent="0.3">
      <c r="A132" s="35"/>
      <c r="B132" s="35"/>
      <c r="C132" s="35"/>
      <c r="D132" s="35"/>
      <c r="E132" s="35"/>
      <c r="F132" s="50"/>
      <c r="G132" s="50"/>
      <c r="H132" s="50"/>
      <c r="I132" s="50"/>
      <c r="J132" s="50"/>
      <c r="K132" s="50"/>
      <c r="L132" s="50"/>
      <c r="M132" s="50"/>
      <c r="N132" s="50"/>
      <c r="O132" s="35"/>
    </row>
    <row r="133" spans="1:15" x14ac:dyDescent="0.3">
      <c r="A133" s="35"/>
      <c r="B133" s="35"/>
      <c r="C133" s="35"/>
      <c r="D133" s="35"/>
      <c r="E133" s="35"/>
      <c r="F133" s="50"/>
      <c r="G133" s="50"/>
      <c r="H133" s="50"/>
      <c r="I133" s="50"/>
      <c r="J133" s="50"/>
      <c r="K133" s="50"/>
      <c r="L133" s="50"/>
      <c r="M133" s="50"/>
      <c r="N133" s="50"/>
      <c r="O133" s="35"/>
    </row>
    <row r="134" spans="1:15" x14ac:dyDescent="0.3">
      <c r="A134" s="35"/>
      <c r="B134" s="35"/>
      <c r="C134" s="35"/>
      <c r="D134" s="35"/>
      <c r="E134" s="35"/>
      <c r="F134" s="50"/>
      <c r="G134" s="50"/>
      <c r="H134" s="50"/>
      <c r="I134" s="50"/>
      <c r="J134" s="50"/>
      <c r="K134" s="50"/>
      <c r="L134" s="50"/>
      <c r="M134" s="50"/>
      <c r="N134" s="50"/>
      <c r="O134" s="35"/>
    </row>
    <row r="135" spans="1:15" x14ac:dyDescent="0.3">
      <c r="A135" s="35"/>
      <c r="B135" s="35"/>
      <c r="C135" s="35"/>
      <c r="D135" s="35"/>
      <c r="E135" s="35"/>
      <c r="F135" s="50"/>
      <c r="G135" s="50"/>
      <c r="H135" s="50"/>
      <c r="I135" s="50"/>
      <c r="J135" s="50"/>
      <c r="K135" s="50"/>
      <c r="L135" s="50"/>
      <c r="M135" s="50"/>
      <c r="N135" s="50"/>
      <c r="O135" s="35"/>
    </row>
    <row r="136" spans="1:15" x14ac:dyDescent="0.3">
      <c r="A136" s="35"/>
      <c r="B136" s="35"/>
      <c r="C136" s="35"/>
      <c r="D136" s="35"/>
      <c r="E136" s="35"/>
      <c r="F136" s="50"/>
      <c r="G136" s="50"/>
      <c r="H136" s="50"/>
      <c r="I136" s="50"/>
      <c r="J136" s="50"/>
      <c r="K136" s="50"/>
      <c r="L136" s="50"/>
      <c r="M136" s="50"/>
      <c r="N136" s="50"/>
      <c r="O136" s="35"/>
    </row>
    <row r="137" spans="1:15" x14ac:dyDescent="0.3">
      <c r="A137" s="35"/>
      <c r="B137" s="35"/>
      <c r="C137" s="35"/>
      <c r="D137" s="35"/>
      <c r="E137" s="35"/>
      <c r="F137" s="50"/>
      <c r="G137" s="50"/>
      <c r="H137" s="50"/>
      <c r="I137" s="50"/>
      <c r="J137" s="50"/>
      <c r="K137" s="50"/>
      <c r="L137" s="50"/>
      <c r="M137" s="50"/>
      <c r="N137" s="50"/>
      <c r="O137" s="35"/>
    </row>
    <row r="138" spans="1:15" x14ac:dyDescent="0.3">
      <c r="A138" s="35"/>
      <c r="B138" s="35"/>
      <c r="C138" s="35"/>
      <c r="D138" s="35"/>
      <c r="E138" s="35"/>
      <c r="F138" s="50"/>
      <c r="G138" s="50"/>
      <c r="H138" s="50"/>
      <c r="I138" s="50"/>
      <c r="J138" s="50"/>
      <c r="K138" s="50"/>
      <c r="L138" s="50"/>
      <c r="M138" s="50"/>
      <c r="N138" s="50"/>
      <c r="O138" s="35"/>
    </row>
    <row r="139" spans="1:15" x14ac:dyDescent="0.3">
      <c r="A139" s="35"/>
      <c r="B139" s="35"/>
      <c r="C139" s="35"/>
      <c r="D139" s="35"/>
      <c r="E139" s="35"/>
      <c r="F139" s="50"/>
      <c r="G139" s="50"/>
      <c r="H139" s="50"/>
      <c r="I139" s="50"/>
      <c r="J139" s="50"/>
      <c r="K139" s="50"/>
      <c r="L139" s="50"/>
      <c r="M139" s="50"/>
      <c r="N139" s="50"/>
      <c r="O139" s="35"/>
    </row>
    <row r="140" spans="1:15" x14ac:dyDescent="0.3">
      <c r="A140" s="35"/>
      <c r="B140" s="35"/>
      <c r="C140" s="35"/>
      <c r="D140" s="35"/>
      <c r="E140" s="35"/>
      <c r="F140" s="50"/>
      <c r="G140" s="50"/>
      <c r="H140" s="50"/>
      <c r="I140" s="50"/>
      <c r="J140" s="50"/>
      <c r="K140" s="50"/>
      <c r="L140" s="50"/>
      <c r="M140" s="50"/>
      <c r="N140" s="50"/>
      <c r="O140" s="35"/>
    </row>
    <row r="141" spans="1:15" x14ac:dyDescent="0.3">
      <c r="A141" s="35"/>
      <c r="B141" s="35"/>
      <c r="C141" s="35"/>
      <c r="D141" s="35"/>
      <c r="E141" s="35"/>
      <c r="F141" s="50"/>
      <c r="G141" s="50"/>
      <c r="H141" s="50"/>
      <c r="I141" s="50"/>
      <c r="J141" s="50"/>
      <c r="K141" s="50"/>
      <c r="L141" s="50"/>
      <c r="M141" s="50"/>
      <c r="N141" s="50"/>
      <c r="O141" s="35"/>
    </row>
    <row r="142" spans="1:15" x14ac:dyDescent="0.3">
      <c r="A142" s="35"/>
      <c r="B142" s="35"/>
      <c r="C142" s="35"/>
      <c r="D142" s="35"/>
      <c r="E142" s="35"/>
      <c r="F142" s="50"/>
      <c r="G142" s="50"/>
      <c r="H142" s="50"/>
      <c r="I142" s="50"/>
      <c r="J142" s="50"/>
      <c r="K142" s="50"/>
      <c r="L142" s="50"/>
      <c r="M142" s="50"/>
      <c r="N142" s="50"/>
      <c r="O142" s="35"/>
    </row>
    <row r="143" spans="1:15" x14ac:dyDescent="0.3">
      <c r="A143" s="35"/>
      <c r="B143" s="35"/>
      <c r="C143" s="35"/>
      <c r="D143" s="35"/>
      <c r="E143" s="35"/>
      <c r="F143" s="50"/>
      <c r="G143" s="50"/>
      <c r="H143" s="50"/>
      <c r="I143" s="50"/>
      <c r="J143" s="50"/>
      <c r="K143" s="50"/>
      <c r="L143" s="50"/>
      <c r="M143" s="50"/>
      <c r="N143" s="50"/>
      <c r="O143" s="35"/>
    </row>
    <row r="144" spans="1:15" x14ac:dyDescent="0.3">
      <c r="A144" s="35"/>
      <c r="B144" s="35"/>
      <c r="C144" s="35"/>
      <c r="D144" s="35"/>
      <c r="E144" s="35"/>
      <c r="F144" s="50"/>
      <c r="G144" s="50"/>
      <c r="H144" s="50"/>
      <c r="I144" s="50"/>
      <c r="J144" s="50"/>
      <c r="K144" s="50"/>
      <c r="L144" s="50"/>
      <c r="M144" s="50"/>
      <c r="N144" s="50"/>
      <c r="O144" s="35"/>
    </row>
    <row r="145" spans="1:15" x14ac:dyDescent="0.3">
      <c r="A145" s="35"/>
      <c r="B145" s="35"/>
      <c r="C145" s="35"/>
      <c r="D145" s="35"/>
      <c r="E145" s="35"/>
      <c r="F145" s="50"/>
      <c r="G145" s="50"/>
      <c r="H145" s="50"/>
      <c r="I145" s="50"/>
      <c r="J145" s="50"/>
      <c r="K145" s="50"/>
      <c r="L145" s="50"/>
      <c r="M145" s="50"/>
      <c r="N145" s="50"/>
      <c r="O145" s="35"/>
    </row>
    <row r="146" spans="1:15" x14ac:dyDescent="0.3">
      <c r="A146" s="35"/>
      <c r="B146" s="35"/>
      <c r="C146" s="35"/>
      <c r="D146" s="35"/>
      <c r="E146" s="35"/>
      <c r="F146" s="50"/>
      <c r="G146" s="50"/>
      <c r="H146" s="50"/>
      <c r="I146" s="50"/>
      <c r="J146" s="50"/>
      <c r="K146" s="50"/>
      <c r="L146" s="50"/>
      <c r="M146" s="50"/>
      <c r="N146" s="50"/>
      <c r="O146" s="35"/>
    </row>
    <row r="147" spans="1:15" x14ac:dyDescent="0.3">
      <c r="A147" s="35"/>
      <c r="B147" s="35"/>
      <c r="C147" s="35"/>
      <c r="D147" s="35"/>
      <c r="E147" s="35"/>
      <c r="F147" s="50"/>
      <c r="G147" s="50"/>
      <c r="H147" s="50"/>
      <c r="I147" s="50"/>
      <c r="J147" s="50"/>
      <c r="K147" s="50"/>
      <c r="L147" s="50"/>
      <c r="M147" s="50"/>
      <c r="N147" s="50"/>
      <c r="O147" s="35"/>
    </row>
    <row r="148" spans="1:15" x14ac:dyDescent="0.3">
      <c r="A148" s="35"/>
      <c r="B148" s="35"/>
      <c r="C148" s="35"/>
      <c r="D148" s="35"/>
      <c r="E148" s="35"/>
      <c r="F148" s="50"/>
      <c r="G148" s="50"/>
      <c r="H148" s="50"/>
      <c r="I148" s="50"/>
      <c r="J148" s="50"/>
      <c r="K148" s="50"/>
      <c r="L148" s="50"/>
      <c r="M148" s="50"/>
      <c r="N148" s="50"/>
      <c r="O148" s="35"/>
    </row>
    <row r="149" spans="1:15" x14ac:dyDescent="0.3">
      <c r="A149" s="35"/>
      <c r="B149" s="35"/>
      <c r="C149" s="35"/>
      <c r="D149" s="35"/>
      <c r="E149" s="35"/>
      <c r="F149" s="50"/>
      <c r="G149" s="50"/>
      <c r="H149" s="50"/>
      <c r="I149" s="50"/>
      <c r="J149" s="50"/>
      <c r="K149" s="50"/>
      <c r="L149" s="50"/>
      <c r="M149" s="50"/>
      <c r="N149" s="50"/>
      <c r="O149" s="35"/>
    </row>
    <row r="150" spans="1:15" x14ac:dyDescent="0.3">
      <c r="A150" s="35"/>
      <c r="B150" s="35"/>
      <c r="C150" s="35"/>
      <c r="D150" s="35"/>
      <c r="E150" s="35"/>
      <c r="F150" s="50"/>
      <c r="G150" s="50"/>
      <c r="H150" s="50"/>
      <c r="I150" s="50"/>
      <c r="J150" s="50"/>
      <c r="K150" s="50"/>
      <c r="L150" s="50"/>
      <c r="M150" s="50"/>
      <c r="N150" s="50"/>
      <c r="O150" s="35"/>
    </row>
    <row r="151" spans="1:15" x14ac:dyDescent="0.3">
      <c r="A151" s="35"/>
      <c r="B151" s="35"/>
      <c r="C151" s="35"/>
      <c r="D151" s="35"/>
      <c r="E151" s="35"/>
      <c r="F151" s="50"/>
      <c r="G151" s="50"/>
      <c r="H151" s="50"/>
      <c r="I151" s="50"/>
      <c r="J151" s="50"/>
      <c r="K151" s="50"/>
      <c r="L151" s="50"/>
      <c r="M151" s="50"/>
      <c r="N151" s="50"/>
      <c r="O151" s="35"/>
    </row>
    <row r="152" spans="1:15" x14ac:dyDescent="0.3">
      <c r="A152" s="35"/>
      <c r="B152" s="35"/>
      <c r="C152" s="35"/>
      <c r="D152" s="35"/>
      <c r="E152" s="35"/>
      <c r="F152" s="50"/>
      <c r="G152" s="50"/>
      <c r="H152" s="50"/>
      <c r="I152" s="50"/>
      <c r="J152" s="50"/>
      <c r="K152" s="50"/>
      <c r="L152" s="50"/>
      <c r="M152" s="50"/>
      <c r="N152" s="50"/>
      <c r="O152" s="35"/>
    </row>
    <row r="153" spans="1:15" x14ac:dyDescent="0.3">
      <c r="A153" s="35"/>
      <c r="B153" s="35"/>
      <c r="C153" s="35"/>
      <c r="D153" s="35"/>
      <c r="E153" s="35"/>
      <c r="F153" s="50"/>
      <c r="G153" s="50"/>
      <c r="H153" s="50"/>
      <c r="I153" s="50"/>
      <c r="J153" s="50"/>
      <c r="K153" s="50"/>
      <c r="L153" s="50"/>
      <c r="M153" s="50"/>
      <c r="N153" s="50"/>
      <c r="O153" s="35"/>
    </row>
    <row r="154" spans="1:15" x14ac:dyDescent="0.3">
      <c r="A154" s="35"/>
      <c r="B154" s="35"/>
      <c r="C154" s="35"/>
      <c r="D154" s="35"/>
      <c r="E154" s="35"/>
      <c r="F154" s="50"/>
      <c r="G154" s="50"/>
      <c r="H154" s="50"/>
      <c r="I154" s="50"/>
      <c r="J154" s="50"/>
      <c r="K154" s="50"/>
      <c r="L154" s="50"/>
      <c r="M154" s="50"/>
      <c r="N154" s="50"/>
      <c r="O154" s="35"/>
    </row>
    <row r="155" spans="1:15" x14ac:dyDescent="0.3">
      <c r="A155" s="35"/>
      <c r="B155" s="35"/>
      <c r="C155" s="35"/>
      <c r="D155" s="35"/>
      <c r="E155" s="35"/>
      <c r="F155" s="50"/>
      <c r="G155" s="50"/>
      <c r="H155" s="50"/>
      <c r="I155" s="50"/>
      <c r="J155" s="50"/>
      <c r="K155" s="50"/>
      <c r="L155" s="50"/>
      <c r="M155" s="50"/>
      <c r="N155" s="50"/>
      <c r="O155" s="35"/>
    </row>
    <row r="156" spans="1:15" x14ac:dyDescent="0.3">
      <c r="A156" s="35"/>
      <c r="B156" s="35"/>
      <c r="C156" s="35"/>
      <c r="D156" s="35"/>
      <c r="E156" s="35"/>
      <c r="F156" s="50"/>
      <c r="G156" s="50"/>
      <c r="H156" s="50"/>
      <c r="I156" s="50"/>
      <c r="J156" s="50"/>
      <c r="K156" s="50"/>
      <c r="L156" s="50"/>
      <c r="M156" s="50"/>
      <c r="N156" s="50"/>
      <c r="O156" s="35"/>
    </row>
    <row r="157" spans="1:15" x14ac:dyDescent="0.3">
      <c r="A157" s="35"/>
      <c r="B157" s="35"/>
      <c r="C157" s="35"/>
      <c r="D157" s="35"/>
      <c r="E157" s="35"/>
      <c r="F157" s="50"/>
      <c r="G157" s="50"/>
      <c r="H157" s="50"/>
      <c r="I157" s="50"/>
      <c r="J157" s="50"/>
      <c r="K157" s="50"/>
      <c r="L157" s="50"/>
      <c r="M157" s="50"/>
      <c r="N157" s="50"/>
      <c r="O157" s="35"/>
    </row>
    <row r="158" spans="1:15" x14ac:dyDescent="0.3">
      <c r="A158" s="35"/>
      <c r="B158" s="35"/>
      <c r="C158" s="35"/>
      <c r="D158" s="35"/>
      <c r="E158" s="35"/>
      <c r="F158" s="50"/>
      <c r="G158" s="50"/>
      <c r="H158" s="50"/>
      <c r="I158" s="50"/>
      <c r="J158" s="50"/>
      <c r="K158" s="50"/>
      <c r="L158" s="50"/>
      <c r="M158" s="50"/>
      <c r="N158" s="50"/>
      <c r="O158" s="35"/>
    </row>
    <row r="159" spans="1:15" x14ac:dyDescent="0.3">
      <c r="A159" s="35"/>
      <c r="B159" s="35"/>
      <c r="C159" s="35"/>
      <c r="D159" s="35"/>
      <c r="E159" s="35"/>
      <c r="F159" s="50"/>
      <c r="G159" s="50"/>
      <c r="H159" s="50"/>
      <c r="I159" s="50"/>
      <c r="J159" s="50"/>
      <c r="K159" s="50"/>
      <c r="L159" s="50"/>
      <c r="M159" s="50"/>
      <c r="N159" s="50"/>
      <c r="O159" s="35"/>
    </row>
    <row r="160" spans="1:15" x14ac:dyDescent="0.3">
      <c r="A160" s="35"/>
      <c r="B160" s="35"/>
      <c r="C160" s="35"/>
      <c r="D160" s="35"/>
      <c r="E160" s="35"/>
      <c r="F160" s="50"/>
      <c r="G160" s="50"/>
      <c r="H160" s="50"/>
      <c r="I160" s="50"/>
      <c r="J160" s="50"/>
      <c r="K160" s="50"/>
      <c r="L160" s="50"/>
      <c r="M160" s="50"/>
      <c r="N160" s="50"/>
      <c r="O160" s="35"/>
    </row>
    <row r="161" spans="1:15" x14ac:dyDescent="0.3">
      <c r="A161" s="35"/>
      <c r="B161" s="35"/>
      <c r="C161" s="35"/>
      <c r="D161" s="35"/>
      <c r="E161" s="35"/>
      <c r="F161" s="50"/>
      <c r="G161" s="50"/>
      <c r="H161" s="50"/>
      <c r="I161" s="50"/>
      <c r="J161" s="50"/>
      <c r="K161" s="50"/>
      <c r="L161" s="50"/>
      <c r="M161" s="50"/>
      <c r="N161" s="50"/>
      <c r="O161" s="35"/>
    </row>
    <row r="162" spans="1:15" x14ac:dyDescent="0.3">
      <c r="A162" s="35"/>
      <c r="B162" s="35"/>
      <c r="C162" s="35"/>
      <c r="D162" s="35"/>
      <c r="E162" s="35"/>
      <c r="F162" s="50"/>
      <c r="G162" s="50"/>
      <c r="H162" s="50"/>
      <c r="I162" s="50"/>
      <c r="J162" s="50"/>
      <c r="K162" s="50"/>
      <c r="L162" s="50"/>
      <c r="M162" s="50"/>
      <c r="N162" s="50"/>
      <c r="O162" s="35"/>
    </row>
    <row r="163" spans="1:15" x14ac:dyDescent="0.3">
      <c r="A163" s="35"/>
      <c r="B163" s="35"/>
      <c r="C163" s="35"/>
      <c r="D163" s="35"/>
      <c r="E163" s="35"/>
      <c r="F163" s="50"/>
      <c r="G163" s="50"/>
      <c r="H163" s="50"/>
      <c r="I163" s="50"/>
      <c r="J163" s="50"/>
      <c r="K163" s="50"/>
      <c r="L163" s="50"/>
      <c r="M163" s="50"/>
      <c r="N163" s="50"/>
      <c r="O163" s="35"/>
    </row>
    <row r="164" spans="1:15" x14ac:dyDescent="0.3">
      <c r="A164" s="35"/>
      <c r="B164" s="35"/>
      <c r="C164" s="35"/>
      <c r="D164" s="35"/>
      <c r="E164" s="35"/>
      <c r="F164" s="50"/>
      <c r="G164" s="50"/>
      <c r="H164" s="50"/>
      <c r="I164" s="50"/>
      <c r="J164" s="50"/>
      <c r="K164" s="50"/>
      <c r="L164" s="50"/>
      <c r="M164" s="50"/>
      <c r="N164" s="50"/>
      <c r="O164" s="35"/>
    </row>
    <row r="165" spans="1:15" x14ac:dyDescent="0.3">
      <c r="A165" s="35"/>
      <c r="B165" s="35"/>
      <c r="C165" s="35"/>
      <c r="D165" s="35"/>
      <c r="E165" s="35"/>
      <c r="F165" s="50"/>
      <c r="G165" s="50"/>
      <c r="H165" s="50"/>
      <c r="I165" s="50"/>
      <c r="J165" s="50"/>
      <c r="K165" s="50"/>
      <c r="L165" s="50"/>
      <c r="M165" s="50"/>
      <c r="N165" s="50"/>
      <c r="O165" s="35"/>
    </row>
    <row r="166" spans="1:15" x14ac:dyDescent="0.3">
      <c r="A166" s="35"/>
      <c r="B166" s="35"/>
      <c r="C166" s="35"/>
      <c r="D166" s="35"/>
      <c r="E166" s="35"/>
      <c r="F166" s="50"/>
      <c r="G166" s="50"/>
      <c r="H166" s="50"/>
      <c r="I166" s="50"/>
      <c r="J166" s="50"/>
      <c r="K166" s="50"/>
      <c r="L166" s="50"/>
      <c r="M166" s="50"/>
      <c r="N166" s="50"/>
      <c r="O166" s="35"/>
    </row>
    <row r="167" spans="1:15" x14ac:dyDescent="0.3">
      <c r="A167" s="35"/>
      <c r="B167" s="35"/>
      <c r="C167" s="35"/>
      <c r="D167" s="35"/>
      <c r="E167" s="35"/>
      <c r="F167" s="50"/>
      <c r="G167" s="50"/>
      <c r="H167" s="50"/>
      <c r="I167" s="50"/>
      <c r="J167" s="50"/>
      <c r="K167" s="50"/>
      <c r="L167" s="50"/>
      <c r="M167" s="50"/>
      <c r="N167" s="50"/>
      <c r="O167" s="35"/>
    </row>
    <row r="168" spans="1:15" x14ac:dyDescent="0.3">
      <c r="A168" s="35"/>
      <c r="B168" s="35"/>
      <c r="C168" s="35"/>
      <c r="D168" s="35"/>
      <c r="E168" s="35"/>
      <c r="F168" s="50"/>
      <c r="G168" s="50"/>
      <c r="H168" s="50"/>
      <c r="I168" s="50"/>
      <c r="J168" s="50"/>
      <c r="K168" s="50"/>
      <c r="L168" s="50"/>
      <c r="M168" s="50"/>
      <c r="N168" s="50"/>
      <c r="O168" s="35"/>
    </row>
    <row r="169" spans="1:15" x14ac:dyDescent="0.3">
      <c r="A169" s="35"/>
      <c r="B169" s="35"/>
      <c r="C169" s="35"/>
      <c r="D169" s="35"/>
      <c r="E169" s="35"/>
      <c r="F169" s="50"/>
      <c r="G169" s="50"/>
      <c r="H169" s="50"/>
      <c r="I169" s="50"/>
      <c r="J169" s="50"/>
      <c r="K169" s="50"/>
      <c r="L169" s="50"/>
      <c r="M169" s="50"/>
      <c r="N169" s="50"/>
      <c r="O169" s="35"/>
    </row>
    <row r="170" spans="1:15" x14ac:dyDescent="0.3">
      <c r="A170" s="35"/>
      <c r="B170" s="35"/>
      <c r="C170" s="35"/>
      <c r="D170" s="35"/>
      <c r="E170" s="35"/>
      <c r="F170" s="50"/>
      <c r="G170" s="50"/>
      <c r="H170" s="50"/>
      <c r="I170" s="50"/>
      <c r="J170" s="50"/>
      <c r="K170" s="50"/>
      <c r="L170" s="50"/>
      <c r="M170" s="50"/>
      <c r="N170" s="50"/>
      <c r="O170" s="35"/>
    </row>
    <row r="171" spans="1:15" x14ac:dyDescent="0.3">
      <c r="A171" s="35"/>
      <c r="B171" s="35"/>
      <c r="C171" s="35"/>
      <c r="D171" s="35"/>
      <c r="E171" s="35"/>
      <c r="F171" s="50"/>
      <c r="G171" s="50"/>
      <c r="H171" s="50"/>
      <c r="I171" s="50"/>
      <c r="J171" s="50"/>
      <c r="K171" s="50"/>
      <c r="L171" s="50"/>
      <c r="M171" s="50"/>
      <c r="N171" s="50"/>
      <c r="O171" s="35"/>
    </row>
    <row r="172" spans="1:15" x14ac:dyDescent="0.3">
      <c r="A172" s="35"/>
      <c r="B172" s="35"/>
      <c r="C172" s="35"/>
      <c r="D172" s="35"/>
      <c r="E172" s="35"/>
      <c r="F172" s="50"/>
      <c r="G172" s="50"/>
      <c r="H172" s="50"/>
      <c r="I172" s="50"/>
      <c r="J172" s="50"/>
      <c r="K172" s="50"/>
      <c r="L172" s="50"/>
      <c r="M172" s="50"/>
      <c r="N172" s="50"/>
      <c r="O172" s="35"/>
    </row>
    <row r="173" spans="1:15" x14ac:dyDescent="0.3">
      <c r="A173" s="35"/>
      <c r="B173" s="35"/>
      <c r="C173" s="35"/>
      <c r="D173" s="35"/>
      <c r="E173" s="35"/>
      <c r="F173" s="50"/>
      <c r="G173" s="50"/>
      <c r="H173" s="50"/>
      <c r="I173" s="50"/>
      <c r="J173" s="50"/>
      <c r="K173" s="50"/>
      <c r="L173" s="50"/>
      <c r="M173" s="50"/>
      <c r="N173" s="50"/>
      <c r="O173" s="35"/>
    </row>
    <row r="174" spans="1:15" x14ac:dyDescent="0.3">
      <c r="A174" s="35"/>
      <c r="B174" s="35"/>
      <c r="C174" s="35"/>
      <c r="D174" s="35"/>
      <c r="E174" s="35"/>
      <c r="F174" s="50"/>
      <c r="G174" s="50"/>
      <c r="H174" s="50"/>
      <c r="I174" s="50"/>
      <c r="J174" s="50"/>
      <c r="K174" s="50"/>
      <c r="L174" s="50"/>
      <c r="M174" s="50"/>
      <c r="N174" s="50"/>
      <c r="O174" s="35"/>
    </row>
    <row r="175" spans="1:15" x14ac:dyDescent="0.3">
      <c r="A175" s="35"/>
      <c r="B175" s="35"/>
      <c r="C175" s="35"/>
      <c r="D175" s="35"/>
      <c r="E175" s="35"/>
      <c r="F175" s="50"/>
      <c r="G175" s="50"/>
      <c r="H175" s="50"/>
      <c r="I175" s="50"/>
      <c r="J175" s="50"/>
      <c r="K175" s="50"/>
      <c r="L175" s="50"/>
      <c r="M175" s="50"/>
      <c r="N175" s="50"/>
      <c r="O175" s="35"/>
    </row>
    <row r="176" spans="1:15" x14ac:dyDescent="0.3">
      <c r="A176" s="35"/>
      <c r="B176" s="35"/>
      <c r="C176" s="35"/>
      <c r="D176" s="35"/>
      <c r="E176" s="35"/>
      <c r="F176" s="50"/>
      <c r="G176" s="50"/>
      <c r="H176" s="50"/>
      <c r="I176" s="50"/>
      <c r="J176" s="50"/>
      <c r="K176" s="50"/>
      <c r="L176" s="50"/>
      <c r="M176" s="50"/>
      <c r="N176" s="50"/>
      <c r="O176" s="35"/>
    </row>
    <row r="177" spans="1:15" x14ac:dyDescent="0.3">
      <c r="A177" s="35"/>
      <c r="B177" s="35"/>
      <c r="C177" s="35"/>
      <c r="D177" s="35"/>
      <c r="E177" s="35"/>
      <c r="F177" s="50"/>
      <c r="G177" s="50"/>
      <c r="H177" s="50"/>
      <c r="I177" s="50"/>
      <c r="J177" s="50"/>
      <c r="K177" s="50"/>
      <c r="L177" s="50"/>
      <c r="M177" s="50"/>
      <c r="N177" s="50"/>
      <c r="O177" s="35"/>
    </row>
    <row r="178" spans="1:15" x14ac:dyDescent="0.3">
      <c r="A178" s="35"/>
      <c r="B178" s="35"/>
      <c r="C178" s="35"/>
      <c r="D178" s="35"/>
      <c r="E178" s="35"/>
      <c r="F178" s="50"/>
      <c r="G178" s="50"/>
      <c r="H178" s="50"/>
      <c r="I178" s="50"/>
      <c r="J178" s="50"/>
      <c r="K178" s="50"/>
      <c r="L178" s="50"/>
      <c r="M178" s="50"/>
      <c r="N178" s="50"/>
      <c r="O178" s="35"/>
    </row>
    <row r="179" spans="1:15" x14ac:dyDescent="0.3">
      <c r="A179" s="35"/>
      <c r="B179" s="35"/>
      <c r="C179" s="35"/>
      <c r="D179" s="35"/>
      <c r="E179" s="35"/>
      <c r="F179" s="50"/>
      <c r="G179" s="50"/>
      <c r="H179" s="50"/>
      <c r="I179" s="50"/>
      <c r="J179" s="50"/>
      <c r="K179" s="50"/>
      <c r="L179" s="50"/>
      <c r="M179" s="50"/>
      <c r="N179" s="50"/>
      <c r="O179" s="35"/>
    </row>
    <row r="180" spans="1:15" x14ac:dyDescent="0.3">
      <c r="A180" s="35"/>
      <c r="B180" s="35"/>
      <c r="C180" s="35"/>
      <c r="D180" s="35"/>
      <c r="E180" s="35"/>
      <c r="F180" s="50"/>
      <c r="G180" s="50"/>
      <c r="H180" s="50"/>
      <c r="I180" s="50"/>
      <c r="J180" s="50"/>
      <c r="K180" s="50"/>
      <c r="L180" s="50"/>
      <c r="M180" s="50"/>
      <c r="N180" s="50"/>
      <c r="O180" s="35"/>
    </row>
    <row r="181" spans="1:15" x14ac:dyDescent="0.3">
      <c r="A181" s="35"/>
      <c r="B181" s="35"/>
      <c r="C181" s="35"/>
      <c r="D181" s="35"/>
      <c r="E181" s="35"/>
      <c r="F181" s="50"/>
      <c r="G181" s="50"/>
      <c r="H181" s="50"/>
      <c r="I181" s="50"/>
      <c r="J181" s="50"/>
      <c r="K181" s="50"/>
      <c r="L181" s="50"/>
      <c r="M181" s="50"/>
      <c r="N181" s="50"/>
      <c r="O181" s="35"/>
    </row>
    <row r="182" spans="1:15" x14ac:dyDescent="0.3">
      <c r="A182" s="35"/>
      <c r="B182" s="35"/>
      <c r="C182" s="35"/>
      <c r="D182" s="35"/>
      <c r="E182" s="35"/>
      <c r="F182" s="50"/>
      <c r="G182" s="50"/>
      <c r="H182" s="50"/>
      <c r="I182" s="50"/>
      <c r="J182" s="50"/>
      <c r="K182" s="50"/>
      <c r="L182" s="50"/>
      <c r="M182" s="50"/>
      <c r="N182" s="50"/>
      <c r="O182" s="35"/>
    </row>
    <row r="183" spans="1:15" x14ac:dyDescent="0.3">
      <c r="A183" s="35"/>
      <c r="B183" s="35"/>
      <c r="C183" s="35"/>
      <c r="D183" s="35"/>
      <c r="E183" s="35"/>
      <c r="F183" s="50"/>
      <c r="G183" s="50"/>
      <c r="H183" s="50"/>
      <c r="I183" s="50"/>
      <c r="J183" s="50"/>
      <c r="K183" s="50"/>
      <c r="L183" s="50"/>
      <c r="M183" s="50"/>
      <c r="N183" s="50"/>
      <c r="O183" s="35"/>
    </row>
    <row r="184" spans="1:15" x14ac:dyDescent="0.3">
      <c r="A184" s="35"/>
      <c r="B184" s="35"/>
      <c r="C184" s="35"/>
      <c r="D184" s="35"/>
      <c r="E184" s="35"/>
      <c r="F184" s="50"/>
      <c r="G184" s="50"/>
      <c r="H184" s="50"/>
      <c r="I184" s="50"/>
      <c r="J184" s="50"/>
      <c r="K184" s="50"/>
      <c r="L184" s="50"/>
      <c r="M184" s="50"/>
      <c r="N184" s="50"/>
      <c r="O184" s="35"/>
    </row>
    <row r="185" spans="1:15" x14ac:dyDescent="0.3">
      <c r="A185" s="35"/>
      <c r="B185" s="35"/>
      <c r="C185" s="35"/>
      <c r="D185" s="35"/>
      <c r="E185" s="35"/>
      <c r="F185" s="50"/>
      <c r="G185" s="50"/>
      <c r="H185" s="50"/>
      <c r="I185" s="50"/>
      <c r="J185" s="50"/>
      <c r="K185" s="50"/>
      <c r="L185" s="50"/>
      <c r="M185" s="50"/>
      <c r="N185" s="50"/>
      <c r="O185" s="35"/>
    </row>
    <row r="186" spans="1:15" x14ac:dyDescent="0.3">
      <c r="A186" s="35"/>
      <c r="B186" s="35"/>
      <c r="C186" s="35"/>
      <c r="D186" s="35"/>
      <c r="E186" s="35"/>
      <c r="F186" s="50"/>
      <c r="G186" s="50"/>
      <c r="H186" s="50"/>
      <c r="I186" s="50"/>
      <c r="J186" s="50"/>
      <c r="K186" s="50"/>
      <c r="L186" s="50"/>
      <c r="M186" s="50"/>
      <c r="N186" s="50"/>
      <c r="O186" s="35"/>
    </row>
    <row r="187" spans="1:15" x14ac:dyDescent="0.3">
      <c r="A187" s="35"/>
      <c r="B187" s="35"/>
      <c r="C187" s="35"/>
      <c r="D187" s="35"/>
      <c r="E187" s="35"/>
      <c r="F187" s="50"/>
      <c r="G187" s="50"/>
      <c r="H187" s="50"/>
      <c r="I187" s="50"/>
      <c r="J187" s="50"/>
      <c r="K187" s="50"/>
      <c r="L187" s="50"/>
      <c r="M187" s="50"/>
      <c r="N187" s="50"/>
      <c r="O187" s="35"/>
    </row>
    <row r="188" spans="1:15" x14ac:dyDescent="0.3">
      <c r="A188" s="35"/>
      <c r="B188" s="35"/>
      <c r="C188" s="35"/>
      <c r="D188" s="35"/>
      <c r="E188" s="35"/>
      <c r="F188" s="50"/>
      <c r="G188" s="50"/>
      <c r="H188" s="50"/>
      <c r="I188" s="50"/>
      <c r="J188" s="50"/>
      <c r="K188" s="50"/>
      <c r="L188" s="50"/>
      <c r="M188" s="50"/>
      <c r="N188" s="50"/>
      <c r="O188" s="35"/>
    </row>
    <row r="189" spans="1:15" x14ac:dyDescent="0.3">
      <c r="A189" s="35"/>
      <c r="B189" s="35"/>
      <c r="C189" s="35"/>
      <c r="D189" s="35"/>
      <c r="E189" s="35"/>
      <c r="F189" s="50"/>
      <c r="G189" s="50"/>
      <c r="H189" s="50"/>
      <c r="I189" s="50"/>
      <c r="J189" s="50"/>
      <c r="K189" s="50"/>
      <c r="L189" s="50"/>
      <c r="M189" s="50"/>
      <c r="N189" s="50"/>
      <c r="O189" s="35"/>
    </row>
    <row r="190" spans="1:15" x14ac:dyDescent="0.3">
      <c r="A190" s="35"/>
      <c r="B190" s="35"/>
      <c r="C190" s="35"/>
      <c r="D190" s="35"/>
      <c r="E190" s="35"/>
      <c r="F190" s="50"/>
      <c r="G190" s="50"/>
      <c r="H190" s="50"/>
      <c r="I190" s="50"/>
      <c r="J190" s="50"/>
      <c r="K190" s="50"/>
      <c r="L190" s="50"/>
      <c r="M190" s="50"/>
      <c r="N190" s="50"/>
      <c r="O190" s="35"/>
    </row>
    <row r="191" spans="1:15" x14ac:dyDescent="0.3">
      <c r="A191" s="35"/>
      <c r="B191" s="35"/>
      <c r="C191" s="35"/>
      <c r="D191" s="35"/>
      <c r="E191" s="35"/>
      <c r="F191" s="50"/>
      <c r="G191" s="50"/>
      <c r="H191" s="50"/>
      <c r="I191" s="50"/>
      <c r="J191" s="50"/>
      <c r="K191" s="50"/>
      <c r="L191" s="50"/>
      <c r="M191" s="50"/>
      <c r="N191" s="50"/>
      <c r="O191" s="35"/>
    </row>
    <row r="192" spans="1:15" x14ac:dyDescent="0.3">
      <c r="A192" s="35"/>
      <c r="B192" s="35"/>
      <c r="C192" s="35"/>
      <c r="D192" s="35"/>
      <c r="E192" s="35"/>
      <c r="F192" s="50"/>
      <c r="G192" s="50"/>
      <c r="H192" s="50"/>
      <c r="I192" s="50"/>
      <c r="J192" s="50"/>
      <c r="K192" s="50"/>
      <c r="L192" s="50"/>
      <c r="M192" s="50"/>
      <c r="N192" s="50"/>
      <c r="O192" s="35"/>
    </row>
    <row r="193" spans="1:15" x14ac:dyDescent="0.3">
      <c r="A193" s="35"/>
      <c r="B193" s="35"/>
      <c r="C193" s="35"/>
      <c r="D193" s="35"/>
      <c r="E193" s="35"/>
      <c r="F193" s="50"/>
      <c r="G193" s="50"/>
      <c r="H193" s="50"/>
      <c r="I193" s="50"/>
      <c r="J193" s="50"/>
      <c r="K193" s="50"/>
      <c r="L193" s="50"/>
      <c r="M193" s="50"/>
      <c r="N193" s="50"/>
      <c r="O193" s="35"/>
    </row>
    <row r="194" spans="1:15" x14ac:dyDescent="0.3">
      <c r="A194" s="35"/>
      <c r="B194" s="35"/>
      <c r="C194" s="35"/>
      <c r="D194" s="35"/>
      <c r="E194" s="35"/>
      <c r="F194" s="50"/>
      <c r="G194" s="50"/>
      <c r="H194" s="50"/>
      <c r="I194" s="50"/>
      <c r="J194" s="50"/>
      <c r="K194" s="50"/>
      <c r="L194" s="50"/>
      <c r="M194" s="50"/>
      <c r="N194" s="50"/>
      <c r="O194" s="35"/>
    </row>
    <row r="195" spans="1:15" x14ac:dyDescent="0.3">
      <c r="A195" s="35"/>
      <c r="B195" s="35"/>
      <c r="C195" s="35"/>
      <c r="D195" s="35"/>
      <c r="E195" s="35"/>
      <c r="F195" s="50"/>
      <c r="G195" s="50"/>
      <c r="H195" s="50"/>
      <c r="I195" s="50"/>
      <c r="J195" s="50"/>
      <c r="K195" s="50"/>
      <c r="L195" s="50"/>
      <c r="M195" s="50"/>
      <c r="N195" s="50"/>
      <c r="O195" s="35"/>
    </row>
    <row r="196" spans="1:15" x14ac:dyDescent="0.3">
      <c r="A196" s="35"/>
      <c r="B196" s="35"/>
      <c r="C196" s="35"/>
      <c r="D196" s="35"/>
      <c r="E196" s="35"/>
      <c r="F196" s="50"/>
      <c r="G196" s="50"/>
      <c r="H196" s="50"/>
      <c r="I196" s="50"/>
      <c r="J196" s="50"/>
      <c r="K196" s="50"/>
      <c r="L196" s="50"/>
      <c r="M196" s="50"/>
      <c r="N196" s="50"/>
      <c r="O196" s="35"/>
    </row>
    <row r="197" spans="1:15" x14ac:dyDescent="0.3">
      <c r="A197" s="35"/>
      <c r="B197" s="35"/>
      <c r="C197" s="35"/>
      <c r="D197" s="35"/>
      <c r="E197" s="35"/>
      <c r="F197" s="50"/>
      <c r="G197" s="50"/>
      <c r="H197" s="50"/>
      <c r="I197" s="50"/>
      <c r="J197" s="50"/>
      <c r="K197" s="50"/>
      <c r="L197" s="50"/>
      <c r="M197" s="50"/>
      <c r="N197" s="50"/>
      <c r="O197" s="35"/>
    </row>
    <row r="198" spans="1:15" x14ac:dyDescent="0.3">
      <c r="A198" s="35"/>
      <c r="B198" s="35"/>
      <c r="C198" s="35"/>
      <c r="D198" s="35"/>
      <c r="E198" s="35"/>
      <c r="F198" s="50"/>
      <c r="G198" s="50"/>
      <c r="H198" s="50"/>
      <c r="I198" s="50"/>
      <c r="J198" s="50"/>
      <c r="K198" s="50"/>
      <c r="L198" s="50"/>
      <c r="M198" s="50"/>
      <c r="N198" s="50"/>
      <c r="O198" s="35"/>
    </row>
    <row r="199" spans="1:15" x14ac:dyDescent="0.3">
      <c r="A199" s="35"/>
      <c r="B199" s="35"/>
      <c r="C199" s="35"/>
      <c r="D199" s="35"/>
      <c r="E199" s="35"/>
      <c r="F199" s="50"/>
      <c r="G199" s="50"/>
      <c r="H199" s="50"/>
      <c r="I199" s="50"/>
      <c r="J199" s="50"/>
      <c r="K199" s="50"/>
      <c r="L199" s="50"/>
      <c r="M199" s="50"/>
      <c r="N199" s="50"/>
      <c r="O199" s="35"/>
    </row>
    <row r="200" spans="1:15" x14ac:dyDescent="0.3">
      <c r="A200" s="35"/>
      <c r="B200" s="35"/>
      <c r="C200" s="35"/>
      <c r="D200" s="35"/>
      <c r="E200" s="35"/>
      <c r="F200" s="50"/>
      <c r="G200" s="50"/>
      <c r="H200" s="50"/>
      <c r="I200" s="50"/>
      <c r="J200" s="50"/>
      <c r="K200" s="50"/>
      <c r="L200" s="50"/>
      <c r="M200" s="50"/>
      <c r="N200" s="50"/>
      <c r="O200" s="35"/>
    </row>
    <row r="201" spans="1:15" x14ac:dyDescent="0.3">
      <c r="A201" s="35"/>
      <c r="B201" s="35"/>
      <c r="C201" s="35"/>
      <c r="D201" s="35"/>
      <c r="E201" s="35"/>
      <c r="F201" s="50"/>
      <c r="G201" s="50"/>
      <c r="H201" s="50"/>
      <c r="I201" s="50"/>
      <c r="J201" s="50"/>
      <c r="K201" s="50"/>
      <c r="L201" s="50"/>
      <c r="M201" s="50"/>
      <c r="N201" s="50"/>
      <c r="O201" s="35"/>
    </row>
    <row r="202" spans="1:15" x14ac:dyDescent="0.3">
      <c r="A202" s="35"/>
      <c r="B202" s="35"/>
      <c r="C202" s="35"/>
      <c r="D202" s="35"/>
      <c r="E202" s="35"/>
      <c r="F202" s="50"/>
      <c r="G202" s="50"/>
      <c r="H202" s="50"/>
      <c r="I202" s="50"/>
      <c r="J202" s="50"/>
      <c r="K202" s="50"/>
      <c r="L202" s="50"/>
      <c r="M202" s="50"/>
      <c r="N202" s="50"/>
      <c r="O202" s="35"/>
    </row>
    <row r="203" spans="1:15" x14ac:dyDescent="0.3">
      <c r="A203" s="35"/>
      <c r="B203" s="35"/>
      <c r="C203" s="35"/>
      <c r="D203" s="35"/>
      <c r="E203" s="35"/>
      <c r="F203" s="50"/>
      <c r="G203" s="50"/>
      <c r="H203" s="50"/>
      <c r="I203" s="50"/>
      <c r="J203" s="50"/>
      <c r="K203" s="50"/>
      <c r="L203" s="50"/>
      <c r="M203" s="50"/>
      <c r="N203" s="50"/>
      <c r="O203" s="35"/>
    </row>
    <row r="204" spans="1:15" x14ac:dyDescent="0.3">
      <c r="A204" s="35"/>
      <c r="B204" s="35"/>
      <c r="C204" s="35"/>
      <c r="D204" s="35"/>
      <c r="E204" s="35"/>
      <c r="F204" s="50"/>
      <c r="G204" s="50"/>
      <c r="H204" s="50"/>
      <c r="I204" s="50"/>
      <c r="J204" s="50"/>
      <c r="K204" s="50"/>
      <c r="L204" s="50"/>
      <c r="M204" s="50"/>
      <c r="N204" s="50"/>
      <c r="O204" s="35"/>
    </row>
    <row r="205" spans="1:15" x14ac:dyDescent="0.3">
      <c r="A205" s="35"/>
      <c r="B205" s="35"/>
      <c r="C205" s="35"/>
      <c r="D205" s="35"/>
      <c r="E205" s="35"/>
      <c r="F205" s="50"/>
      <c r="G205" s="50"/>
      <c r="H205" s="50"/>
      <c r="I205" s="50"/>
      <c r="J205" s="50"/>
      <c r="K205" s="50"/>
      <c r="L205" s="50"/>
      <c r="M205" s="50"/>
      <c r="N205" s="50"/>
      <c r="O205" s="35"/>
    </row>
    <row r="206" spans="1:15" x14ac:dyDescent="0.3">
      <c r="A206" s="35"/>
      <c r="B206" s="35"/>
      <c r="C206" s="35"/>
      <c r="D206" s="35"/>
      <c r="E206" s="35"/>
      <c r="F206" s="50"/>
      <c r="G206" s="50"/>
      <c r="H206" s="50"/>
      <c r="I206" s="50"/>
      <c r="J206" s="50"/>
      <c r="K206" s="50"/>
      <c r="L206" s="50"/>
      <c r="M206" s="50"/>
      <c r="N206" s="50"/>
      <c r="O206" s="35"/>
    </row>
    <row r="207" spans="1:15" x14ac:dyDescent="0.3">
      <c r="A207" s="35"/>
      <c r="B207" s="35"/>
      <c r="C207" s="35"/>
      <c r="D207" s="35"/>
      <c r="E207" s="35"/>
      <c r="F207" s="50"/>
      <c r="G207" s="50"/>
      <c r="H207" s="50"/>
      <c r="I207" s="50"/>
      <c r="J207" s="50"/>
      <c r="K207" s="50"/>
      <c r="L207" s="50"/>
      <c r="M207" s="50"/>
      <c r="N207" s="50"/>
      <c r="O207" s="35"/>
    </row>
    <row r="208" spans="1:15" x14ac:dyDescent="0.3">
      <c r="A208" s="35"/>
      <c r="B208" s="35"/>
      <c r="C208" s="35"/>
      <c r="D208" s="35"/>
      <c r="E208" s="35"/>
      <c r="F208" s="50"/>
      <c r="G208" s="50"/>
      <c r="H208" s="50"/>
      <c r="I208" s="50"/>
      <c r="J208" s="50"/>
      <c r="K208" s="50"/>
      <c r="L208" s="50"/>
      <c r="M208" s="50"/>
      <c r="N208" s="50"/>
      <c r="O208" s="35"/>
    </row>
    <row r="209" spans="1:15" x14ac:dyDescent="0.3">
      <c r="A209" s="35"/>
      <c r="B209" s="35"/>
      <c r="C209" s="35"/>
      <c r="D209" s="35"/>
      <c r="E209" s="35"/>
      <c r="F209" s="50"/>
      <c r="G209" s="50"/>
      <c r="H209" s="50"/>
      <c r="I209" s="50"/>
      <c r="J209" s="50"/>
      <c r="K209" s="50"/>
      <c r="L209" s="50"/>
      <c r="M209" s="50"/>
      <c r="N209" s="50"/>
      <c r="O209" s="35"/>
    </row>
    <row r="210" spans="1:15" x14ac:dyDescent="0.3">
      <c r="A210" s="35"/>
      <c r="B210" s="35"/>
      <c r="C210" s="35"/>
      <c r="D210" s="35"/>
      <c r="E210" s="35"/>
      <c r="F210" s="50"/>
      <c r="G210" s="50"/>
      <c r="H210" s="50"/>
      <c r="I210" s="50"/>
      <c r="J210" s="50"/>
      <c r="K210" s="50"/>
      <c r="L210" s="50"/>
      <c r="M210" s="50"/>
      <c r="N210" s="50"/>
      <c r="O210" s="35"/>
    </row>
    <row r="211" spans="1:15" x14ac:dyDescent="0.3">
      <c r="A211" s="35"/>
      <c r="B211" s="35"/>
      <c r="C211" s="35"/>
      <c r="D211" s="35"/>
      <c r="E211" s="35"/>
      <c r="F211" s="50"/>
      <c r="G211" s="50"/>
      <c r="H211" s="50"/>
      <c r="I211" s="50"/>
      <c r="J211" s="50"/>
      <c r="K211" s="50"/>
      <c r="L211" s="50"/>
      <c r="M211" s="50"/>
      <c r="N211" s="50"/>
      <c r="O211" s="35"/>
    </row>
    <row r="212" spans="1:15" x14ac:dyDescent="0.3">
      <c r="A212" s="35"/>
      <c r="B212" s="35"/>
      <c r="C212" s="35"/>
      <c r="D212" s="35"/>
      <c r="E212" s="35"/>
      <c r="F212" s="50"/>
      <c r="G212" s="50"/>
      <c r="H212" s="50"/>
      <c r="I212" s="50"/>
      <c r="J212" s="50"/>
      <c r="K212" s="50"/>
      <c r="L212" s="50"/>
      <c r="M212" s="50"/>
      <c r="N212" s="50"/>
      <c r="O212" s="35"/>
    </row>
    <row r="213" spans="1:15" x14ac:dyDescent="0.3">
      <c r="A213" s="35"/>
      <c r="B213" s="35"/>
      <c r="C213" s="35"/>
      <c r="D213" s="35"/>
      <c r="E213" s="35"/>
      <c r="F213" s="50"/>
      <c r="G213" s="50"/>
      <c r="H213" s="50"/>
      <c r="I213" s="50"/>
      <c r="J213" s="50"/>
      <c r="K213" s="50"/>
      <c r="L213" s="50"/>
      <c r="M213" s="50"/>
      <c r="N213" s="50"/>
      <c r="O213" s="35"/>
    </row>
    <row r="214" spans="1:15" x14ac:dyDescent="0.3">
      <c r="A214" s="35"/>
      <c r="B214" s="35"/>
      <c r="C214" s="35"/>
      <c r="D214" s="35"/>
      <c r="E214" s="35"/>
      <c r="F214" s="50"/>
      <c r="G214" s="50"/>
      <c r="H214" s="50"/>
      <c r="I214" s="50"/>
      <c r="J214" s="50"/>
      <c r="K214" s="50"/>
      <c r="L214" s="50"/>
      <c r="M214" s="50"/>
      <c r="N214" s="50"/>
      <c r="O214" s="35"/>
    </row>
    <row r="215" spans="1:15" x14ac:dyDescent="0.3">
      <c r="A215" s="35"/>
      <c r="B215" s="35"/>
      <c r="C215" s="35"/>
      <c r="D215" s="35"/>
      <c r="E215" s="35"/>
      <c r="F215" s="50"/>
      <c r="G215" s="50"/>
      <c r="H215" s="50"/>
      <c r="I215" s="50"/>
      <c r="J215" s="50"/>
      <c r="K215" s="50"/>
      <c r="L215" s="50"/>
      <c r="M215" s="50"/>
      <c r="N215" s="50"/>
      <c r="O215" s="35"/>
    </row>
    <row r="216" spans="1:15" x14ac:dyDescent="0.3">
      <c r="A216" s="35"/>
      <c r="B216" s="35"/>
      <c r="C216" s="35"/>
      <c r="D216" s="35"/>
      <c r="E216" s="35"/>
      <c r="F216" s="50"/>
      <c r="G216" s="50"/>
      <c r="H216" s="50"/>
      <c r="I216" s="50"/>
      <c r="J216" s="50"/>
      <c r="K216" s="50"/>
      <c r="L216" s="50"/>
      <c r="M216" s="50"/>
      <c r="N216" s="50"/>
      <c r="O216" s="35"/>
    </row>
    <row r="217" spans="1:15" x14ac:dyDescent="0.3">
      <c r="A217" s="35"/>
      <c r="B217" s="35"/>
      <c r="C217" s="35"/>
      <c r="D217" s="35"/>
      <c r="E217" s="35"/>
      <c r="F217" s="50"/>
      <c r="G217" s="50"/>
      <c r="H217" s="50"/>
      <c r="I217" s="50"/>
      <c r="J217" s="50"/>
      <c r="K217" s="50"/>
      <c r="L217" s="50"/>
      <c r="M217" s="50"/>
      <c r="N217" s="50"/>
      <c r="O217" s="35"/>
    </row>
    <row r="218" spans="1:15" x14ac:dyDescent="0.3">
      <c r="A218" s="35"/>
      <c r="B218" s="35"/>
      <c r="C218" s="35"/>
      <c r="D218" s="35"/>
      <c r="E218" s="35"/>
      <c r="F218" s="50"/>
      <c r="G218" s="50"/>
      <c r="H218" s="50"/>
      <c r="I218" s="50"/>
      <c r="J218" s="50"/>
      <c r="K218" s="50"/>
      <c r="L218" s="50"/>
      <c r="M218" s="50"/>
      <c r="N218" s="50"/>
      <c r="O218" s="35"/>
    </row>
    <row r="219" spans="1:15" x14ac:dyDescent="0.3">
      <c r="A219" s="35"/>
      <c r="B219" s="35"/>
      <c r="C219" s="35"/>
      <c r="D219" s="35"/>
      <c r="E219" s="35"/>
      <c r="F219" s="50"/>
      <c r="G219" s="50"/>
      <c r="H219" s="50"/>
      <c r="I219" s="50"/>
      <c r="J219" s="50"/>
      <c r="K219" s="50"/>
      <c r="L219" s="50"/>
      <c r="M219" s="50"/>
      <c r="N219" s="50"/>
      <c r="O219" s="35"/>
    </row>
    <row r="220" spans="1:15" x14ac:dyDescent="0.3">
      <c r="A220" s="35"/>
      <c r="B220" s="35"/>
      <c r="C220" s="35"/>
      <c r="D220" s="35"/>
      <c r="E220" s="35"/>
      <c r="F220" s="50"/>
      <c r="G220" s="50"/>
      <c r="H220" s="50"/>
      <c r="I220" s="50"/>
      <c r="J220" s="50"/>
      <c r="K220" s="50"/>
      <c r="L220" s="50"/>
      <c r="M220" s="50"/>
      <c r="N220" s="50"/>
      <c r="O220" s="35"/>
    </row>
    <row r="221" spans="1:15" x14ac:dyDescent="0.3">
      <c r="A221" s="35"/>
      <c r="B221" s="35"/>
      <c r="C221" s="35"/>
      <c r="D221" s="35"/>
      <c r="E221" s="35"/>
      <c r="F221" s="50"/>
      <c r="G221" s="50"/>
      <c r="H221" s="50"/>
      <c r="I221" s="50"/>
      <c r="J221" s="50"/>
      <c r="K221" s="50"/>
      <c r="L221" s="50"/>
      <c r="M221" s="50"/>
      <c r="N221" s="50"/>
      <c r="O221" s="35"/>
    </row>
    <row r="222" spans="1:15" x14ac:dyDescent="0.3">
      <c r="A222" s="35"/>
      <c r="B222" s="35"/>
      <c r="C222" s="35"/>
      <c r="D222" s="35"/>
      <c r="E222" s="35"/>
      <c r="F222" s="50"/>
      <c r="G222" s="50"/>
      <c r="H222" s="50"/>
      <c r="I222" s="50"/>
      <c r="J222" s="50"/>
      <c r="K222" s="50"/>
      <c r="L222" s="50"/>
      <c r="M222" s="50"/>
      <c r="N222" s="50"/>
      <c r="O222" s="35"/>
    </row>
    <row r="223" spans="1:15" x14ac:dyDescent="0.3">
      <c r="A223" s="35"/>
      <c r="B223" s="35"/>
      <c r="C223" s="35"/>
      <c r="D223" s="35"/>
      <c r="E223" s="35"/>
      <c r="F223" s="50"/>
      <c r="G223" s="50"/>
      <c r="H223" s="50"/>
      <c r="I223" s="50"/>
      <c r="J223" s="50"/>
      <c r="K223" s="50"/>
      <c r="L223" s="50"/>
      <c r="M223" s="50"/>
      <c r="N223" s="50"/>
      <c r="O223" s="35"/>
    </row>
    <row r="224" spans="1:15" x14ac:dyDescent="0.3">
      <c r="A224" s="35"/>
      <c r="B224" s="35"/>
      <c r="C224" s="35"/>
      <c r="D224" s="35"/>
      <c r="E224" s="35"/>
      <c r="F224" s="50"/>
      <c r="G224" s="50"/>
      <c r="H224" s="50"/>
      <c r="I224" s="50"/>
      <c r="J224" s="50"/>
      <c r="K224" s="50"/>
      <c r="L224" s="50"/>
      <c r="M224" s="50"/>
      <c r="N224" s="50"/>
      <c r="O224" s="35"/>
    </row>
    <row r="225" spans="1:15" x14ac:dyDescent="0.3">
      <c r="A225" s="35"/>
      <c r="B225" s="35"/>
      <c r="C225" s="35"/>
      <c r="D225" s="35"/>
      <c r="E225" s="35"/>
      <c r="F225" s="50"/>
      <c r="G225" s="50"/>
      <c r="H225" s="50"/>
      <c r="I225" s="50"/>
      <c r="J225" s="50"/>
      <c r="K225" s="50"/>
      <c r="L225" s="50"/>
      <c r="M225" s="50"/>
      <c r="N225" s="50"/>
      <c r="O225" s="35"/>
    </row>
    <row r="226" spans="1:15" x14ac:dyDescent="0.3">
      <c r="A226" s="35"/>
      <c r="B226" s="35"/>
      <c r="C226" s="35"/>
      <c r="D226" s="35"/>
      <c r="E226" s="35"/>
      <c r="F226" s="50"/>
      <c r="G226" s="50"/>
      <c r="H226" s="50"/>
      <c r="I226" s="50"/>
      <c r="J226" s="50"/>
      <c r="K226" s="50"/>
      <c r="L226" s="50"/>
      <c r="M226" s="50"/>
      <c r="N226" s="50"/>
      <c r="O226" s="35"/>
    </row>
    <row r="227" spans="1:15" x14ac:dyDescent="0.3">
      <c r="A227" s="35"/>
      <c r="B227" s="35"/>
      <c r="C227" s="35"/>
      <c r="D227" s="35"/>
      <c r="E227" s="35"/>
      <c r="F227" s="50"/>
      <c r="G227" s="50"/>
      <c r="H227" s="50"/>
      <c r="I227" s="50"/>
      <c r="J227" s="50"/>
      <c r="K227" s="50"/>
      <c r="L227" s="50"/>
      <c r="M227" s="50"/>
      <c r="N227" s="50"/>
      <c r="O227" s="35"/>
    </row>
    <row r="228" spans="1:15" x14ac:dyDescent="0.3">
      <c r="A228" s="35"/>
      <c r="B228" s="35"/>
      <c r="C228" s="35"/>
      <c r="D228" s="35"/>
      <c r="E228" s="35"/>
      <c r="F228" s="50"/>
      <c r="G228" s="50"/>
      <c r="H228" s="50"/>
      <c r="I228" s="50"/>
      <c r="J228" s="50"/>
      <c r="K228" s="50"/>
      <c r="L228" s="50"/>
      <c r="M228" s="50"/>
      <c r="N228" s="50"/>
      <c r="O228" s="35"/>
    </row>
    <row r="229" spans="1:15" x14ac:dyDescent="0.3">
      <c r="A229" s="35"/>
      <c r="B229" s="35"/>
      <c r="C229" s="35"/>
      <c r="D229" s="35"/>
      <c r="E229" s="35"/>
      <c r="F229" s="50"/>
      <c r="G229" s="50"/>
      <c r="H229" s="50"/>
      <c r="I229" s="50"/>
      <c r="J229" s="50"/>
      <c r="K229" s="50"/>
      <c r="L229" s="50"/>
      <c r="M229" s="50"/>
      <c r="N229" s="50"/>
      <c r="O229" s="35"/>
    </row>
    <row r="230" spans="1:15" x14ac:dyDescent="0.3">
      <c r="A230" s="35"/>
      <c r="B230" s="35"/>
      <c r="C230" s="35"/>
      <c r="D230" s="35"/>
      <c r="E230" s="35"/>
      <c r="F230" s="50"/>
      <c r="G230" s="50"/>
      <c r="H230" s="50"/>
      <c r="I230" s="50"/>
      <c r="J230" s="50"/>
      <c r="K230" s="50"/>
      <c r="L230" s="50"/>
      <c r="M230" s="50"/>
      <c r="N230" s="50"/>
      <c r="O230" s="35"/>
    </row>
    <row r="231" spans="1:15" x14ac:dyDescent="0.3">
      <c r="A231" s="35"/>
      <c r="B231" s="35"/>
      <c r="C231" s="35"/>
      <c r="D231" s="35"/>
      <c r="E231" s="35"/>
      <c r="F231" s="50"/>
      <c r="G231" s="50"/>
      <c r="H231" s="50"/>
      <c r="I231" s="50"/>
      <c r="J231" s="50"/>
      <c r="K231" s="50"/>
      <c r="L231" s="50"/>
      <c r="M231" s="50"/>
      <c r="N231" s="50"/>
      <c r="O231" s="35"/>
    </row>
    <row r="232" spans="1:15" x14ac:dyDescent="0.3">
      <c r="A232" s="35"/>
      <c r="B232" s="35"/>
      <c r="C232" s="35"/>
      <c r="D232" s="35"/>
      <c r="E232" s="35"/>
      <c r="F232" s="50"/>
      <c r="G232" s="50"/>
      <c r="H232" s="50"/>
      <c r="I232" s="50"/>
      <c r="J232" s="50"/>
      <c r="K232" s="50"/>
      <c r="L232" s="50"/>
      <c r="M232" s="50"/>
      <c r="N232" s="50"/>
      <c r="O232" s="35"/>
    </row>
    <row r="233" spans="1:15" x14ac:dyDescent="0.3">
      <c r="A233" s="35"/>
      <c r="B233" s="35"/>
      <c r="C233" s="35"/>
      <c r="D233" s="35"/>
      <c r="E233" s="35"/>
      <c r="F233" s="50"/>
      <c r="G233" s="50"/>
      <c r="H233" s="50"/>
      <c r="I233" s="50"/>
      <c r="J233" s="50"/>
      <c r="K233" s="50"/>
      <c r="L233" s="50"/>
      <c r="M233" s="50"/>
      <c r="N233" s="50"/>
      <c r="O233" s="35"/>
    </row>
    <row r="234" spans="1:15" x14ac:dyDescent="0.3">
      <c r="A234" s="35"/>
      <c r="B234" s="35"/>
      <c r="C234" s="35"/>
      <c r="D234" s="35"/>
      <c r="E234" s="35"/>
      <c r="F234" s="50"/>
      <c r="G234" s="50"/>
      <c r="H234" s="50"/>
      <c r="I234" s="50"/>
      <c r="J234" s="50"/>
      <c r="K234" s="50"/>
      <c r="L234" s="50"/>
      <c r="M234" s="50"/>
      <c r="N234" s="50"/>
      <c r="O234" s="35"/>
    </row>
    <row r="235" spans="1:15" x14ac:dyDescent="0.3">
      <c r="A235" s="35"/>
      <c r="B235" s="35"/>
      <c r="C235" s="35"/>
      <c r="D235" s="35"/>
      <c r="E235" s="35"/>
      <c r="F235" s="50"/>
      <c r="G235" s="50"/>
      <c r="H235" s="50"/>
      <c r="I235" s="50"/>
      <c r="J235" s="50"/>
      <c r="K235" s="50"/>
      <c r="L235" s="50"/>
      <c r="M235" s="50"/>
      <c r="N235" s="50"/>
      <c r="O235" s="35"/>
    </row>
    <row r="236" spans="1:15" x14ac:dyDescent="0.3">
      <c r="A236" s="35"/>
      <c r="B236" s="35"/>
      <c r="C236" s="35"/>
      <c r="D236" s="35"/>
      <c r="E236" s="35"/>
      <c r="F236" s="50"/>
      <c r="G236" s="50"/>
      <c r="H236" s="50"/>
      <c r="I236" s="50"/>
      <c r="J236" s="50"/>
      <c r="K236" s="50"/>
      <c r="L236" s="50"/>
      <c r="M236" s="50"/>
      <c r="N236" s="50"/>
      <c r="O236" s="35"/>
    </row>
    <row r="237" spans="1:15" x14ac:dyDescent="0.3">
      <c r="A237" s="35"/>
      <c r="B237" s="35"/>
      <c r="C237" s="35"/>
      <c r="D237" s="35"/>
      <c r="E237" s="35"/>
      <c r="F237" s="50"/>
      <c r="G237" s="50"/>
      <c r="H237" s="50"/>
      <c r="I237" s="50"/>
      <c r="J237" s="50"/>
      <c r="K237" s="50"/>
      <c r="L237" s="50"/>
      <c r="M237" s="50"/>
      <c r="N237" s="50"/>
      <c r="O237" s="35"/>
    </row>
    <row r="238" spans="1:15" x14ac:dyDescent="0.3">
      <c r="A238" s="35"/>
      <c r="B238" s="35"/>
      <c r="C238" s="35"/>
      <c r="D238" s="35"/>
      <c r="E238" s="35"/>
      <c r="F238" s="50"/>
      <c r="G238" s="50"/>
      <c r="H238" s="50"/>
      <c r="I238" s="50"/>
      <c r="J238" s="50"/>
      <c r="K238" s="50"/>
      <c r="L238" s="50"/>
      <c r="M238" s="50"/>
      <c r="N238" s="50"/>
      <c r="O238" s="35"/>
    </row>
    <row r="239" spans="1:15" x14ac:dyDescent="0.3">
      <c r="A239" s="35"/>
      <c r="B239" s="35"/>
      <c r="C239" s="35"/>
      <c r="D239" s="35"/>
      <c r="E239" s="35"/>
      <c r="F239" s="50"/>
      <c r="G239" s="50"/>
      <c r="H239" s="50"/>
      <c r="I239" s="50"/>
      <c r="J239" s="50"/>
      <c r="K239" s="50"/>
      <c r="L239" s="50"/>
      <c r="M239" s="50"/>
      <c r="N239" s="50"/>
      <c r="O239" s="35"/>
    </row>
    <row r="240" spans="1:15" x14ac:dyDescent="0.3">
      <c r="A240" s="35"/>
      <c r="B240" s="35"/>
      <c r="C240" s="35"/>
      <c r="D240" s="35"/>
      <c r="E240" s="35"/>
      <c r="F240" s="50"/>
      <c r="G240" s="50"/>
      <c r="H240" s="50"/>
      <c r="I240" s="50"/>
      <c r="J240" s="50"/>
      <c r="K240" s="50"/>
      <c r="L240" s="50"/>
      <c r="M240" s="50"/>
      <c r="N240" s="50"/>
      <c r="O240" s="35"/>
    </row>
    <row r="241" spans="1:15" x14ac:dyDescent="0.3">
      <c r="A241" s="35"/>
      <c r="B241" s="35"/>
      <c r="C241" s="35"/>
      <c r="D241" s="35"/>
      <c r="E241" s="35"/>
      <c r="F241" s="50"/>
      <c r="G241" s="50"/>
      <c r="H241" s="50"/>
      <c r="I241" s="50"/>
      <c r="J241" s="50"/>
      <c r="K241" s="50"/>
      <c r="L241" s="50"/>
      <c r="M241" s="50"/>
      <c r="N241" s="50"/>
      <c r="O241" s="35"/>
    </row>
    <row r="242" spans="1:15" x14ac:dyDescent="0.3">
      <c r="A242" s="35"/>
      <c r="B242" s="35"/>
      <c r="C242" s="35"/>
      <c r="D242" s="35"/>
      <c r="E242" s="35"/>
      <c r="F242" s="50"/>
      <c r="G242" s="50"/>
      <c r="H242" s="50"/>
      <c r="I242" s="50"/>
      <c r="J242" s="50"/>
      <c r="K242" s="50"/>
      <c r="L242" s="50"/>
      <c r="M242" s="50"/>
      <c r="N242" s="50"/>
      <c r="O242" s="35"/>
    </row>
    <row r="243" spans="1:15" x14ac:dyDescent="0.3">
      <c r="A243" s="35"/>
      <c r="B243" s="35"/>
      <c r="C243" s="35"/>
      <c r="D243" s="35"/>
      <c r="E243" s="35"/>
      <c r="F243" s="50"/>
      <c r="G243" s="50"/>
      <c r="H243" s="50"/>
      <c r="I243" s="50"/>
      <c r="J243" s="50"/>
      <c r="K243" s="50"/>
      <c r="L243" s="50"/>
      <c r="M243" s="50"/>
      <c r="N243" s="50"/>
      <c r="O243" s="35"/>
    </row>
    <row r="244" spans="1:15" x14ac:dyDescent="0.3">
      <c r="A244" s="35"/>
      <c r="B244" s="35"/>
      <c r="C244" s="35"/>
      <c r="D244" s="35"/>
      <c r="E244" s="35"/>
      <c r="F244" s="50"/>
      <c r="G244" s="50"/>
      <c r="H244" s="50"/>
      <c r="I244" s="50"/>
      <c r="J244" s="50"/>
      <c r="K244" s="50"/>
      <c r="L244" s="50"/>
      <c r="M244" s="50"/>
      <c r="N244" s="50"/>
      <c r="O244" s="35"/>
    </row>
    <row r="245" spans="1:15" x14ac:dyDescent="0.3">
      <c r="A245" s="35"/>
      <c r="B245" s="35"/>
      <c r="C245" s="35"/>
      <c r="D245" s="35"/>
      <c r="E245" s="35"/>
      <c r="F245" s="50"/>
      <c r="G245" s="50"/>
      <c r="H245" s="50"/>
      <c r="I245" s="50"/>
      <c r="J245" s="50"/>
      <c r="K245" s="50"/>
      <c r="L245" s="50"/>
      <c r="M245" s="50"/>
      <c r="N245" s="50"/>
      <c r="O245" s="35"/>
    </row>
    <row r="246" spans="1:15" x14ac:dyDescent="0.3">
      <c r="A246" s="35"/>
      <c r="B246" s="35"/>
      <c r="C246" s="35"/>
      <c r="D246" s="35"/>
      <c r="E246" s="35"/>
      <c r="F246" s="50"/>
      <c r="G246" s="50"/>
      <c r="H246" s="50"/>
      <c r="I246" s="50"/>
      <c r="J246" s="50"/>
      <c r="K246" s="50"/>
      <c r="L246" s="50"/>
      <c r="M246" s="50"/>
      <c r="N246" s="50"/>
      <c r="O246" s="35"/>
    </row>
    <row r="247" spans="1:15" x14ac:dyDescent="0.3">
      <c r="A247" s="35"/>
      <c r="B247" s="35"/>
      <c r="C247" s="35"/>
      <c r="D247" s="35"/>
      <c r="E247" s="35"/>
      <c r="F247" s="50"/>
      <c r="G247" s="50"/>
      <c r="H247" s="50"/>
      <c r="I247" s="50"/>
      <c r="J247" s="50"/>
      <c r="K247" s="50"/>
      <c r="L247" s="50"/>
      <c r="M247" s="50"/>
      <c r="N247" s="50"/>
      <c r="O247" s="35"/>
    </row>
    <row r="248" spans="1:15" x14ac:dyDescent="0.3">
      <c r="A248" s="35"/>
      <c r="B248" s="35"/>
      <c r="C248" s="35"/>
      <c r="D248" s="35"/>
      <c r="E248" s="35"/>
      <c r="F248" s="50"/>
      <c r="G248" s="50"/>
      <c r="H248" s="50"/>
      <c r="I248" s="50"/>
      <c r="J248" s="50"/>
      <c r="K248" s="50"/>
      <c r="L248" s="50"/>
      <c r="M248" s="50"/>
      <c r="N248" s="50"/>
      <c r="O248" s="35"/>
    </row>
    <row r="249" spans="1:15" x14ac:dyDescent="0.3">
      <c r="A249" s="35"/>
      <c r="B249" s="35"/>
      <c r="C249" s="35"/>
      <c r="D249" s="35"/>
      <c r="E249" s="35"/>
      <c r="F249" s="50"/>
      <c r="G249" s="50"/>
      <c r="H249" s="50"/>
      <c r="I249" s="50"/>
      <c r="J249" s="50"/>
      <c r="K249" s="50"/>
      <c r="L249" s="50"/>
      <c r="M249" s="50"/>
      <c r="N249" s="50"/>
      <c r="O249" s="35"/>
    </row>
    <row r="250" spans="1:15" x14ac:dyDescent="0.3">
      <c r="A250" s="35"/>
      <c r="B250" s="35"/>
      <c r="C250" s="35"/>
      <c r="D250" s="35"/>
      <c r="E250" s="35"/>
      <c r="F250" s="50"/>
      <c r="G250" s="50"/>
      <c r="H250" s="50"/>
      <c r="I250" s="50"/>
      <c r="J250" s="50"/>
      <c r="K250" s="50"/>
      <c r="L250" s="50"/>
      <c r="M250" s="50"/>
      <c r="N250" s="50"/>
      <c r="O250" s="35"/>
    </row>
    <row r="251" spans="1:15" x14ac:dyDescent="0.3">
      <c r="A251" s="35"/>
      <c r="B251" s="35"/>
      <c r="C251" s="35"/>
      <c r="D251" s="35"/>
      <c r="E251" s="35"/>
      <c r="F251" s="50"/>
      <c r="G251" s="50"/>
      <c r="H251" s="50"/>
      <c r="I251" s="50"/>
      <c r="J251" s="50"/>
      <c r="K251" s="50"/>
      <c r="L251" s="50"/>
      <c r="M251" s="50"/>
      <c r="N251" s="50"/>
      <c r="O251" s="35"/>
    </row>
    <row r="252" spans="1:15" x14ac:dyDescent="0.3">
      <c r="A252" s="35"/>
      <c r="B252" s="35"/>
      <c r="C252" s="35"/>
      <c r="D252" s="35"/>
      <c r="E252" s="35"/>
      <c r="F252" s="50"/>
      <c r="G252" s="50"/>
      <c r="H252" s="50"/>
      <c r="I252" s="50"/>
      <c r="J252" s="50"/>
      <c r="K252" s="50"/>
      <c r="L252" s="50"/>
      <c r="M252" s="50"/>
      <c r="N252" s="50"/>
      <c r="O252" s="35"/>
    </row>
    <row r="253" spans="1:15" x14ac:dyDescent="0.3">
      <c r="A253" s="35"/>
      <c r="B253" s="35"/>
      <c r="C253" s="35"/>
      <c r="D253" s="35"/>
      <c r="E253" s="35"/>
      <c r="F253" s="50"/>
      <c r="G253" s="50"/>
      <c r="H253" s="50"/>
      <c r="I253" s="50"/>
      <c r="J253" s="50"/>
      <c r="K253" s="50"/>
      <c r="L253" s="50"/>
      <c r="M253" s="50"/>
      <c r="N253" s="50"/>
      <c r="O253" s="35"/>
    </row>
    <row r="254" spans="1:15" x14ac:dyDescent="0.3">
      <c r="A254" s="35"/>
      <c r="B254" s="35"/>
      <c r="C254" s="35"/>
      <c r="D254" s="35"/>
      <c r="E254" s="35"/>
      <c r="F254" s="50"/>
      <c r="G254" s="50"/>
      <c r="H254" s="50"/>
      <c r="I254" s="50"/>
      <c r="J254" s="50"/>
      <c r="K254" s="50"/>
      <c r="L254" s="50"/>
      <c r="M254" s="50"/>
      <c r="N254" s="50"/>
      <c r="O254" s="35"/>
    </row>
    <row r="255" spans="1:15" x14ac:dyDescent="0.3">
      <c r="A255" s="35"/>
      <c r="B255" s="35"/>
      <c r="C255" s="35"/>
      <c r="D255" s="35"/>
      <c r="E255" s="35"/>
      <c r="F255" s="50"/>
      <c r="G255" s="50"/>
      <c r="H255" s="50"/>
      <c r="I255" s="50"/>
      <c r="J255" s="50"/>
      <c r="K255" s="50"/>
      <c r="L255" s="50"/>
      <c r="M255" s="50"/>
      <c r="N255" s="50"/>
      <c r="O255" s="35"/>
    </row>
    <row r="256" spans="1:15" x14ac:dyDescent="0.3">
      <c r="A256" s="35"/>
      <c r="B256" s="35"/>
      <c r="C256" s="35"/>
      <c r="D256" s="35"/>
      <c r="E256" s="35"/>
      <c r="F256" s="50"/>
      <c r="G256" s="50"/>
      <c r="H256" s="50"/>
      <c r="I256" s="50"/>
      <c r="J256" s="50"/>
      <c r="K256" s="50"/>
      <c r="L256" s="50"/>
      <c r="M256" s="50"/>
      <c r="N256" s="50"/>
      <c r="O256" s="35"/>
    </row>
    <row r="257" spans="1:15" x14ac:dyDescent="0.3">
      <c r="A257" s="35"/>
      <c r="B257" s="35"/>
      <c r="C257" s="35"/>
      <c r="D257" s="35"/>
      <c r="E257" s="35"/>
      <c r="F257" s="50"/>
      <c r="G257" s="50"/>
      <c r="H257" s="50"/>
      <c r="I257" s="50"/>
      <c r="J257" s="50"/>
      <c r="K257" s="50"/>
      <c r="L257" s="50"/>
      <c r="M257" s="50"/>
      <c r="N257" s="50"/>
      <c r="O257" s="35"/>
    </row>
    <row r="258" spans="1:15" x14ac:dyDescent="0.3">
      <c r="A258" s="35"/>
      <c r="B258" s="35"/>
      <c r="C258" s="35"/>
      <c r="D258" s="35"/>
      <c r="E258" s="35"/>
      <c r="F258" s="50"/>
      <c r="G258" s="50"/>
      <c r="H258" s="50"/>
      <c r="I258" s="50"/>
      <c r="J258" s="50"/>
      <c r="K258" s="50"/>
      <c r="L258" s="50"/>
      <c r="M258" s="50"/>
      <c r="N258" s="50"/>
      <c r="O258" s="35"/>
    </row>
    <row r="259" spans="1:15" x14ac:dyDescent="0.3">
      <c r="A259" s="35"/>
      <c r="B259" s="35"/>
      <c r="C259" s="35"/>
      <c r="D259" s="35"/>
      <c r="E259" s="35"/>
      <c r="F259" s="50"/>
      <c r="G259" s="50"/>
      <c r="H259" s="50"/>
      <c r="I259" s="50"/>
      <c r="J259" s="50"/>
      <c r="K259" s="50"/>
      <c r="L259" s="50"/>
      <c r="M259" s="50"/>
      <c r="N259" s="50"/>
      <c r="O259" s="35"/>
    </row>
    <row r="260" spans="1:15" x14ac:dyDescent="0.3">
      <c r="A260" s="35"/>
      <c r="B260" s="35"/>
      <c r="C260" s="35"/>
      <c r="D260" s="35"/>
      <c r="E260" s="35"/>
      <c r="F260" s="50"/>
      <c r="G260" s="50"/>
      <c r="H260" s="50"/>
      <c r="I260" s="50"/>
      <c r="J260" s="50"/>
      <c r="K260" s="50"/>
      <c r="L260" s="50"/>
      <c r="M260" s="50"/>
      <c r="N260" s="50"/>
      <c r="O260" s="35"/>
    </row>
    <row r="261" spans="1:15" x14ac:dyDescent="0.3">
      <c r="A261" s="35"/>
      <c r="B261" s="35"/>
      <c r="C261" s="35"/>
      <c r="D261" s="35"/>
      <c r="E261" s="35"/>
      <c r="F261" s="50"/>
      <c r="G261" s="50"/>
      <c r="H261" s="50"/>
      <c r="I261" s="50"/>
      <c r="J261" s="50"/>
      <c r="K261" s="50"/>
      <c r="L261" s="50"/>
      <c r="M261" s="50"/>
      <c r="N261" s="50"/>
      <c r="O261" s="35"/>
    </row>
    <row r="262" spans="1:15" x14ac:dyDescent="0.3">
      <c r="A262" s="35"/>
      <c r="B262" s="35"/>
      <c r="C262" s="35"/>
      <c r="D262" s="35"/>
      <c r="E262" s="35"/>
      <c r="F262" s="50"/>
      <c r="G262" s="50"/>
      <c r="H262" s="50"/>
      <c r="I262" s="50"/>
      <c r="J262" s="50"/>
      <c r="K262" s="50"/>
      <c r="L262" s="50"/>
      <c r="M262" s="50"/>
      <c r="N262" s="50"/>
      <c r="O262" s="35"/>
    </row>
    <row r="263" spans="1:15" x14ac:dyDescent="0.3">
      <c r="A263" s="35"/>
      <c r="B263" s="35"/>
      <c r="C263" s="35"/>
      <c r="D263" s="35"/>
      <c r="E263" s="35"/>
      <c r="F263" s="50"/>
      <c r="G263" s="50"/>
      <c r="H263" s="50"/>
      <c r="I263" s="50"/>
      <c r="J263" s="50"/>
      <c r="K263" s="50"/>
      <c r="L263" s="50"/>
      <c r="M263" s="50"/>
      <c r="N263" s="50"/>
      <c r="O263" s="35"/>
    </row>
    <row r="264" spans="1:15" x14ac:dyDescent="0.3">
      <c r="A264" s="35"/>
      <c r="B264" s="35"/>
      <c r="C264" s="35"/>
      <c r="D264" s="35"/>
      <c r="E264" s="35"/>
      <c r="F264" s="50"/>
      <c r="G264" s="50"/>
      <c r="H264" s="50"/>
      <c r="I264" s="50"/>
      <c r="J264" s="50"/>
      <c r="K264" s="50"/>
      <c r="L264" s="50"/>
      <c r="M264" s="50"/>
      <c r="N264" s="50"/>
      <c r="O264" s="35"/>
    </row>
    <row r="265" spans="1:15" x14ac:dyDescent="0.3">
      <c r="A265" s="35"/>
      <c r="B265" s="35"/>
      <c r="C265" s="35"/>
      <c r="D265" s="35"/>
      <c r="E265" s="35"/>
      <c r="F265" s="50"/>
      <c r="G265" s="50"/>
      <c r="H265" s="50"/>
      <c r="I265" s="50"/>
      <c r="J265" s="50"/>
      <c r="K265" s="50"/>
      <c r="L265" s="50"/>
      <c r="M265" s="50"/>
      <c r="N265" s="50"/>
      <c r="O265" s="35"/>
    </row>
    <row r="266" spans="1:15" x14ac:dyDescent="0.3">
      <c r="A266" s="35"/>
      <c r="B266" s="35"/>
      <c r="C266" s="35"/>
      <c r="D266" s="35"/>
      <c r="E266" s="35"/>
      <c r="F266" s="50"/>
      <c r="G266" s="50"/>
      <c r="H266" s="50"/>
      <c r="I266" s="50"/>
      <c r="J266" s="50"/>
      <c r="K266" s="50"/>
      <c r="L266" s="50"/>
      <c r="M266" s="50"/>
      <c r="N266" s="50"/>
      <c r="O266" s="35"/>
    </row>
    <row r="267" spans="1:15" x14ac:dyDescent="0.3">
      <c r="A267" s="35"/>
      <c r="B267" s="35"/>
      <c r="C267" s="35"/>
      <c r="D267" s="35"/>
      <c r="E267" s="35"/>
      <c r="F267" s="50"/>
      <c r="G267" s="50"/>
      <c r="H267" s="50"/>
      <c r="I267" s="50"/>
      <c r="J267" s="50"/>
      <c r="K267" s="50"/>
      <c r="L267" s="50"/>
      <c r="M267" s="50"/>
      <c r="N267" s="50"/>
      <c r="O267" s="35"/>
    </row>
    <row r="268" spans="1:15" x14ac:dyDescent="0.3">
      <c r="A268" s="35"/>
      <c r="B268" s="35"/>
      <c r="C268" s="35"/>
      <c r="D268" s="35"/>
      <c r="E268" s="35"/>
      <c r="F268" s="50"/>
      <c r="G268" s="50"/>
      <c r="H268" s="50"/>
      <c r="I268" s="50"/>
      <c r="J268" s="50"/>
      <c r="K268" s="50"/>
      <c r="L268" s="50"/>
      <c r="M268" s="50"/>
      <c r="N268" s="50"/>
      <c r="O268" s="35"/>
    </row>
    <row r="269" spans="1:15" x14ac:dyDescent="0.3">
      <c r="A269" s="35"/>
      <c r="B269" s="35"/>
      <c r="C269" s="35"/>
      <c r="D269" s="35"/>
      <c r="E269" s="35"/>
      <c r="F269" s="50"/>
      <c r="G269" s="50"/>
      <c r="H269" s="50"/>
      <c r="I269" s="50"/>
      <c r="J269" s="50"/>
      <c r="K269" s="50"/>
      <c r="L269" s="50"/>
      <c r="M269" s="50"/>
      <c r="N269" s="50"/>
      <c r="O269" s="35"/>
    </row>
    <row r="270" spans="1:15" x14ac:dyDescent="0.3">
      <c r="A270" s="35"/>
      <c r="B270" s="35"/>
      <c r="C270" s="35"/>
      <c r="D270" s="35"/>
      <c r="E270" s="35"/>
      <c r="F270" s="50"/>
      <c r="G270" s="50"/>
      <c r="H270" s="50"/>
      <c r="I270" s="50"/>
      <c r="J270" s="50"/>
      <c r="K270" s="50"/>
      <c r="L270" s="50"/>
      <c r="M270" s="50"/>
      <c r="N270" s="50"/>
      <c r="O270" s="35"/>
    </row>
    <row r="271" spans="1:15" x14ac:dyDescent="0.3">
      <c r="A271" s="35"/>
      <c r="B271" s="35"/>
      <c r="C271" s="35"/>
      <c r="D271" s="35"/>
      <c r="E271" s="35"/>
      <c r="F271" s="50"/>
      <c r="G271" s="50"/>
      <c r="H271" s="50"/>
      <c r="I271" s="50"/>
      <c r="J271" s="50"/>
      <c r="K271" s="50"/>
      <c r="L271" s="50"/>
      <c r="M271" s="50"/>
      <c r="N271" s="50"/>
      <c r="O271" s="35"/>
    </row>
    <row r="272" spans="1:15" x14ac:dyDescent="0.3">
      <c r="A272" s="35"/>
      <c r="B272" s="35"/>
      <c r="C272" s="35"/>
      <c r="D272" s="35"/>
      <c r="E272" s="35"/>
      <c r="F272" s="50"/>
      <c r="G272" s="50"/>
      <c r="H272" s="50"/>
      <c r="I272" s="50"/>
      <c r="J272" s="50"/>
      <c r="K272" s="50"/>
      <c r="L272" s="50"/>
      <c r="M272" s="50"/>
      <c r="N272" s="50"/>
      <c r="O272" s="35"/>
    </row>
    <row r="273" spans="1:15" x14ac:dyDescent="0.3">
      <c r="A273" s="35"/>
      <c r="B273" s="35"/>
      <c r="C273" s="35"/>
      <c r="D273" s="35"/>
      <c r="E273" s="35"/>
      <c r="F273" s="50"/>
      <c r="G273" s="50"/>
      <c r="H273" s="50"/>
      <c r="I273" s="50"/>
      <c r="J273" s="50"/>
      <c r="K273" s="50"/>
      <c r="L273" s="50"/>
      <c r="M273" s="50"/>
      <c r="N273" s="50"/>
      <c r="O273" s="35"/>
    </row>
    <row r="274" spans="1:15" x14ac:dyDescent="0.3">
      <c r="A274" s="35"/>
      <c r="B274" s="35"/>
      <c r="C274" s="35"/>
      <c r="D274" s="35"/>
      <c r="E274" s="35"/>
      <c r="F274" s="50"/>
      <c r="G274" s="50"/>
      <c r="H274" s="50"/>
      <c r="I274" s="50"/>
      <c r="J274" s="50"/>
      <c r="K274" s="50"/>
      <c r="L274" s="50"/>
      <c r="M274" s="50"/>
      <c r="N274" s="50"/>
      <c r="O274" s="35"/>
    </row>
    <row r="275" spans="1:15" x14ac:dyDescent="0.3">
      <c r="A275" s="35"/>
      <c r="B275" s="35"/>
      <c r="C275" s="35"/>
      <c r="D275" s="35"/>
      <c r="E275" s="35"/>
      <c r="F275" s="50"/>
      <c r="G275" s="50"/>
      <c r="H275" s="50"/>
      <c r="I275" s="50"/>
      <c r="J275" s="50"/>
      <c r="K275" s="50"/>
      <c r="L275" s="50"/>
      <c r="M275" s="50"/>
      <c r="N275" s="50"/>
      <c r="O275" s="35"/>
    </row>
    <row r="276" spans="1:15" x14ac:dyDescent="0.3">
      <c r="A276" s="35"/>
      <c r="B276" s="35"/>
      <c r="C276" s="35"/>
      <c r="D276" s="35"/>
      <c r="E276" s="35"/>
      <c r="F276" s="50"/>
      <c r="G276" s="50"/>
      <c r="H276" s="50"/>
      <c r="I276" s="50"/>
      <c r="J276" s="50"/>
      <c r="K276" s="50"/>
      <c r="L276" s="50"/>
      <c r="M276" s="50"/>
      <c r="N276" s="50"/>
      <c r="O276" s="35"/>
    </row>
    <row r="277" spans="1:15" x14ac:dyDescent="0.3">
      <c r="A277" s="35"/>
      <c r="B277" s="35"/>
      <c r="C277" s="35"/>
      <c r="D277" s="35"/>
      <c r="E277" s="35"/>
      <c r="F277" s="50"/>
      <c r="G277" s="50"/>
      <c r="H277" s="50"/>
      <c r="I277" s="50"/>
      <c r="J277" s="50"/>
      <c r="K277" s="50"/>
      <c r="L277" s="50"/>
      <c r="M277" s="50"/>
      <c r="N277" s="50"/>
      <c r="O277" s="35"/>
    </row>
    <row r="278" spans="1:15" x14ac:dyDescent="0.3">
      <c r="A278" s="35"/>
      <c r="B278" s="35"/>
      <c r="C278" s="35"/>
      <c r="D278" s="35"/>
      <c r="E278" s="35"/>
      <c r="F278" s="50"/>
      <c r="G278" s="50"/>
      <c r="H278" s="50"/>
      <c r="I278" s="50"/>
      <c r="J278" s="50"/>
      <c r="K278" s="50"/>
      <c r="L278" s="50"/>
      <c r="M278" s="50"/>
      <c r="N278" s="50"/>
      <c r="O278" s="35"/>
    </row>
    <row r="279" spans="1:15" x14ac:dyDescent="0.3">
      <c r="A279" s="35"/>
      <c r="B279" s="35"/>
      <c r="C279" s="35"/>
      <c r="D279" s="35"/>
      <c r="E279" s="35"/>
      <c r="F279" s="50"/>
      <c r="G279" s="50"/>
      <c r="H279" s="50"/>
      <c r="I279" s="50"/>
      <c r="J279" s="50"/>
      <c r="K279" s="50"/>
      <c r="L279" s="50"/>
      <c r="M279" s="50"/>
      <c r="N279" s="50"/>
      <c r="O279" s="35"/>
    </row>
    <row r="280" spans="1:15" x14ac:dyDescent="0.3">
      <c r="A280" s="35"/>
      <c r="B280" s="35"/>
      <c r="C280" s="35"/>
      <c r="D280" s="35"/>
      <c r="E280" s="35"/>
      <c r="F280" s="50"/>
      <c r="G280" s="50"/>
      <c r="H280" s="50"/>
      <c r="I280" s="50"/>
      <c r="J280" s="50"/>
      <c r="K280" s="50"/>
      <c r="L280" s="50"/>
      <c r="M280" s="50"/>
      <c r="N280" s="50"/>
      <c r="O280" s="35"/>
    </row>
    <row r="281" spans="1:15" x14ac:dyDescent="0.3">
      <c r="A281" s="35"/>
      <c r="B281" s="35"/>
      <c r="C281" s="35"/>
      <c r="D281" s="35"/>
      <c r="E281" s="35"/>
      <c r="F281" s="50"/>
      <c r="G281" s="50"/>
      <c r="H281" s="50"/>
      <c r="I281" s="50"/>
      <c r="J281" s="50"/>
      <c r="K281" s="50"/>
      <c r="L281" s="50"/>
      <c r="M281" s="50"/>
      <c r="N281" s="50"/>
      <c r="O281" s="35"/>
    </row>
    <row r="282" spans="1:15" x14ac:dyDescent="0.3">
      <c r="A282" s="35"/>
      <c r="B282" s="35"/>
      <c r="C282" s="35"/>
      <c r="D282" s="35"/>
      <c r="E282" s="35"/>
      <c r="F282" s="50"/>
      <c r="G282" s="50"/>
      <c r="H282" s="50"/>
      <c r="I282" s="50"/>
      <c r="J282" s="50"/>
      <c r="K282" s="50"/>
      <c r="L282" s="50"/>
      <c r="M282" s="50"/>
      <c r="N282" s="50"/>
      <c r="O282" s="35"/>
    </row>
    <row r="283" spans="1:15" x14ac:dyDescent="0.3">
      <c r="A283" s="35"/>
      <c r="B283" s="35"/>
      <c r="C283" s="35"/>
      <c r="D283" s="35"/>
      <c r="E283" s="35"/>
      <c r="F283" s="50"/>
      <c r="G283" s="50"/>
      <c r="H283" s="50"/>
      <c r="I283" s="50"/>
      <c r="J283" s="50"/>
      <c r="K283" s="50"/>
      <c r="L283" s="50"/>
      <c r="M283" s="50"/>
      <c r="N283" s="50"/>
      <c r="O283" s="35"/>
    </row>
    <row r="284" spans="1:15" x14ac:dyDescent="0.3">
      <c r="A284" s="35"/>
      <c r="B284" s="35"/>
      <c r="C284" s="35"/>
      <c r="D284" s="35"/>
      <c r="E284" s="35"/>
      <c r="F284" s="50"/>
      <c r="G284" s="50"/>
      <c r="H284" s="50"/>
      <c r="I284" s="50"/>
      <c r="J284" s="50"/>
      <c r="K284" s="50"/>
      <c r="L284" s="50"/>
      <c r="M284" s="50"/>
      <c r="N284" s="50"/>
      <c r="O284" s="35"/>
    </row>
    <row r="285" spans="1:15" x14ac:dyDescent="0.3">
      <c r="A285" s="35"/>
      <c r="B285" s="35"/>
      <c r="C285" s="35"/>
      <c r="D285" s="35"/>
      <c r="E285" s="35"/>
      <c r="F285" s="50"/>
      <c r="G285" s="50"/>
      <c r="H285" s="50"/>
      <c r="I285" s="50"/>
      <c r="J285" s="50"/>
      <c r="K285" s="50"/>
      <c r="L285" s="50"/>
      <c r="M285" s="50"/>
      <c r="N285" s="50"/>
      <c r="O285" s="35"/>
    </row>
    <row r="286" spans="1:15" x14ac:dyDescent="0.3">
      <c r="A286" s="35"/>
      <c r="B286" s="35"/>
      <c r="C286" s="35"/>
      <c r="D286" s="35"/>
      <c r="E286" s="35"/>
      <c r="F286" s="50"/>
      <c r="G286" s="50"/>
      <c r="H286" s="50"/>
      <c r="I286" s="50"/>
      <c r="J286" s="50"/>
      <c r="K286" s="50"/>
      <c r="L286" s="50"/>
      <c r="M286" s="50"/>
      <c r="N286" s="50"/>
      <c r="O286" s="35"/>
    </row>
    <row r="287" spans="1:15" x14ac:dyDescent="0.3">
      <c r="A287" s="35"/>
      <c r="B287" s="35"/>
      <c r="C287" s="35"/>
      <c r="D287" s="35"/>
      <c r="E287" s="35"/>
      <c r="F287" s="50"/>
      <c r="G287" s="50"/>
      <c r="H287" s="50"/>
      <c r="I287" s="50"/>
      <c r="J287" s="50"/>
      <c r="K287" s="50"/>
      <c r="L287" s="50"/>
      <c r="M287" s="50"/>
      <c r="N287" s="50"/>
      <c r="O287" s="35"/>
    </row>
    <row r="288" spans="1:15" x14ac:dyDescent="0.3">
      <c r="A288" s="35"/>
      <c r="B288" s="35"/>
      <c r="C288" s="35"/>
      <c r="D288" s="35"/>
      <c r="E288" s="35"/>
      <c r="F288" s="50"/>
      <c r="G288" s="50"/>
      <c r="H288" s="50"/>
      <c r="I288" s="50"/>
      <c r="J288" s="50"/>
      <c r="K288" s="50"/>
      <c r="L288" s="50"/>
      <c r="M288" s="50"/>
      <c r="N288" s="50"/>
      <c r="O288" s="35"/>
    </row>
    <row r="289" spans="1:15" x14ac:dyDescent="0.3">
      <c r="A289" s="35"/>
      <c r="B289" s="35"/>
      <c r="C289" s="35"/>
      <c r="D289" s="35"/>
      <c r="E289" s="35"/>
      <c r="F289" s="50"/>
      <c r="G289" s="50"/>
      <c r="H289" s="50"/>
      <c r="I289" s="50"/>
      <c r="J289" s="50"/>
      <c r="K289" s="50"/>
      <c r="L289" s="50"/>
      <c r="M289" s="50"/>
      <c r="N289" s="50"/>
      <c r="O289" s="35"/>
    </row>
    <row r="290" spans="1:15" x14ac:dyDescent="0.3">
      <c r="A290" s="35"/>
      <c r="B290" s="35"/>
      <c r="C290" s="35"/>
      <c r="D290" s="35"/>
      <c r="E290" s="35"/>
      <c r="F290" s="50"/>
      <c r="G290" s="50"/>
      <c r="H290" s="50"/>
      <c r="I290" s="50"/>
      <c r="J290" s="50"/>
      <c r="K290" s="50"/>
      <c r="L290" s="50"/>
      <c r="M290" s="50"/>
      <c r="N290" s="50"/>
      <c r="O290" s="35"/>
    </row>
    <row r="291" spans="1:15" x14ac:dyDescent="0.3">
      <c r="A291" s="35"/>
      <c r="B291" s="35"/>
      <c r="C291" s="35"/>
      <c r="D291" s="35"/>
      <c r="E291" s="35"/>
      <c r="F291" s="50"/>
      <c r="G291" s="50"/>
      <c r="H291" s="50"/>
      <c r="I291" s="50"/>
      <c r="J291" s="50"/>
      <c r="K291" s="50"/>
      <c r="L291" s="50"/>
      <c r="M291" s="50"/>
      <c r="N291" s="50"/>
      <c r="O291" s="35"/>
    </row>
    <row r="292" spans="1:15" x14ac:dyDescent="0.3">
      <c r="A292" s="35"/>
      <c r="B292" s="35"/>
      <c r="C292" s="35"/>
      <c r="D292" s="35"/>
      <c r="E292" s="35"/>
      <c r="F292" s="50"/>
      <c r="G292" s="50"/>
      <c r="H292" s="50"/>
      <c r="I292" s="50"/>
      <c r="J292" s="50"/>
      <c r="K292" s="50"/>
      <c r="L292" s="50"/>
      <c r="M292" s="50"/>
      <c r="N292" s="50"/>
      <c r="O292" s="35"/>
    </row>
    <row r="293" spans="1:15" x14ac:dyDescent="0.3">
      <c r="A293" s="35"/>
      <c r="B293" s="35"/>
      <c r="C293" s="35"/>
      <c r="D293" s="35"/>
      <c r="E293" s="35"/>
      <c r="F293" s="50"/>
      <c r="G293" s="50"/>
      <c r="H293" s="50"/>
      <c r="I293" s="50"/>
      <c r="J293" s="50"/>
      <c r="K293" s="50"/>
      <c r="L293" s="50"/>
      <c r="M293" s="50"/>
      <c r="N293" s="50"/>
      <c r="O293" s="35"/>
    </row>
    <row r="294" spans="1:15" x14ac:dyDescent="0.3">
      <c r="A294" s="35"/>
      <c r="B294" s="35"/>
      <c r="C294" s="35"/>
      <c r="D294" s="35"/>
      <c r="E294" s="35"/>
      <c r="F294" s="50"/>
      <c r="G294" s="50"/>
      <c r="H294" s="50"/>
      <c r="I294" s="50"/>
      <c r="J294" s="50"/>
      <c r="K294" s="50"/>
      <c r="L294" s="50"/>
      <c r="M294" s="50"/>
      <c r="N294" s="50"/>
      <c r="O294" s="35"/>
    </row>
    <row r="295" spans="1:15" x14ac:dyDescent="0.3">
      <c r="A295" s="35"/>
      <c r="B295" s="35"/>
      <c r="C295" s="35"/>
      <c r="D295" s="35"/>
      <c r="E295" s="35"/>
      <c r="F295" s="50"/>
      <c r="G295" s="50"/>
      <c r="H295" s="50"/>
      <c r="I295" s="50"/>
      <c r="J295" s="50"/>
      <c r="K295" s="50"/>
      <c r="L295" s="50"/>
      <c r="M295" s="50"/>
      <c r="N295" s="50"/>
      <c r="O295" s="35"/>
    </row>
    <row r="296" spans="1:15" x14ac:dyDescent="0.3">
      <c r="A296" s="35"/>
      <c r="B296" s="35"/>
      <c r="C296" s="35"/>
      <c r="D296" s="35"/>
      <c r="E296" s="35"/>
      <c r="F296" s="50"/>
      <c r="G296" s="50"/>
      <c r="H296" s="50"/>
      <c r="I296" s="50"/>
      <c r="J296" s="50"/>
      <c r="K296" s="50"/>
      <c r="L296" s="50"/>
      <c r="M296" s="50"/>
      <c r="N296" s="50"/>
      <c r="O296" s="35"/>
    </row>
    <row r="297" spans="1:15" x14ac:dyDescent="0.3">
      <c r="A297" s="35"/>
      <c r="B297" s="35"/>
      <c r="C297" s="35"/>
      <c r="D297" s="35"/>
      <c r="E297" s="35"/>
      <c r="F297" s="50"/>
      <c r="G297" s="50"/>
      <c r="H297" s="50"/>
      <c r="I297" s="50"/>
      <c r="J297" s="50"/>
      <c r="K297" s="50"/>
      <c r="L297" s="50"/>
      <c r="M297" s="50"/>
      <c r="N297" s="50"/>
      <c r="O297" s="35"/>
    </row>
    <row r="298" spans="1:15" x14ac:dyDescent="0.3">
      <c r="A298" s="35"/>
      <c r="B298" s="35"/>
      <c r="C298" s="35"/>
      <c r="D298" s="35"/>
      <c r="E298" s="35"/>
      <c r="F298" s="50"/>
      <c r="G298" s="50"/>
      <c r="H298" s="50"/>
      <c r="I298" s="50"/>
      <c r="J298" s="50"/>
      <c r="K298" s="50"/>
      <c r="L298" s="50"/>
      <c r="M298" s="50"/>
      <c r="N298" s="50"/>
      <c r="O298" s="35"/>
    </row>
    <row r="299" spans="1:15" x14ac:dyDescent="0.3">
      <c r="A299" s="35"/>
      <c r="B299" s="35"/>
      <c r="C299" s="35"/>
      <c r="D299" s="35"/>
      <c r="E299" s="35"/>
      <c r="F299" s="50"/>
      <c r="G299" s="50"/>
      <c r="H299" s="50"/>
      <c r="I299" s="50"/>
      <c r="J299" s="50"/>
      <c r="K299" s="50"/>
      <c r="L299" s="50"/>
      <c r="M299" s="50"/>
      <c r="N299" s="50"/>
      <c r="O299" s="35"/>
    </row>
    <row r="300" spans="1:15" x14ac:dyDescent="0.3">
      <c r="A300" s="35"/>
      <c r="B300" s="35"/>
      <c r="C300" s="35"/>
      <c r="D300" s="35"/>
      <c r="E300" s="35"/>
      <c r="F300" s="50"/>
      <c r="G300" s="50"/>
      <c r="H300" s="50"/>
      <c r="I300" s="50"/>
      <c r="J300" s="50"/>
      <c r="K300" s="50"/>
      <c r="L300" s="50"/>
      <c r="M300" s="50"/>
      <c r="N300" s="50"/>
      <c r="O300" s="35"/>
    </row>
    <row r="301" spans="1:15" x14ac:dyDescent="0.3">
      <c r="A301" s="35"/>
      <c r="B301" s="35"/>
      <c r="C301" s="35"/>
      <c r="D301" s="35"/>
      <c r="E301" s="35"/>
      <c r="F301" s="50"/>
      <c r="G301" s="50"/>
      <c r="H301" s="50"/>
      <c r="I301" s="50"/>
      <c r="J301" s="50"/>
      <c r="K301" s="50"/>
      <c r="L301" s="50"/>
      <c r="M301" s="50"/>
      <c r="N301" s="50"/>
      <c r="O301" s="35"/>
    </row>
    <row r="302" spans="1:15" x14ac:dyDescent="0.3">
      <c r="A302" s="35"/>
      <c r="B302" s="35"/>
      <c r="C302" s="35"/>
      <c r="D302" s="35"/>
      <c r="E302" s="35"/>
      <c r="F302" s="50"/>
      <c r="G302" s="50"/>
      <c r="H302" s="50"/>
      <c r="I302" s="50"/>
      <c r="J302" s="50"/>
      <c r="K302" s="50"/>
      <c r="L302" s="50"/>
      <c r="M302" s="50"/>
      <c r="N302" s="50"/>
      <c r="O302" s="35"/>
    </row>
    <row r="303" spans="1:15" x14ac:dyDescent="0.3">
      <c r="A303" s="35"/>
      <c r="B303" s="35"/>
      <c r="C303" s="35"/>
      <c r="D303" s="35"/>
      <c r="E303" s="35"/>
      <c r="F303" s="50"/>
      <c r="G303" s="50"/>
      <c r="H303" s="50"/>
      <c r="I303" s="50"/>
      <c r="J303" s="50"/>
      <c r="K303" s="50"/>
      <c r="L303" s="50"/>
      <c r="M303" s="50"/>
      <c r="N303" s="50"/>
      <c r="O303" s="35"/>
    </row>
    <row r="304" spans="1:15" x14ac:dyDescent="0.3">
      <c r="A304" s="35"/>
      <c r="B304" s="35"/>
      <c r="C304" s="35"/>
      <c r="D304" s="35"/>
      <c r="E304" s="35"/>
      <c r="F304" s="50"/>
      <c r="G304" s="50"/>
      <c r="H304" s="50"/>
      <c r="I304" s="50"/>
      <c r="J304" s="50"/>
      <c r="K304" s="50"/>
      <c r="L304" s="50"/>
      <c r="M304" s="50"/>
      <c r="N304" s="50"/>
      <c r="O304" s="35"/>
    </row>
    <row r="305" spans="1:15" x14ac:dyDescent="0.3">
      <c r="A305" s="35"/>
      <c r="B305" s="35"/>
      <c r="C305" s="35"/>
      <c r="D305" s="35"/>
      <c r="E305" s="35"/>
      <c r="F305" s="50"/>
      <c r="G305" s="50"/>
      <c r="H305" s="50"/>
      <c r="I305" s="50"/>
      <c r="J305" s="50"/>
      <c r="K305" s="50"/>
      <c r="L305" s="50"/>
      <c r="M305" s="50"/>
      <c r="N305" s="50"/>
      <c r="O305" s="35"/>
    </row>
    <row r="306" spans="1:15" x14ac:dyDescent="0.3">
      <c r="A306" s="35"/>
      <c r="B306" s="35"/>
      <c r="C306" s="35"/>
      <c r="D306" s="35"/>
      <c r="E306" s="35"/>
      <c r="F306" s="50"/>
      <c r="G306" s="50"/>
      <c r="H306" s="50"/>
      <c r="I306" s="50"/>
      <c r="J306" s="50"/>
      <c r="K306" s="50"/>
      <c r="L306" s="50"/>
      <c r="M306" s="50"/>
      <c r="N306" s="50"/>
      <c r="O306" s="35"/>
    </row>
    <row r="307" spans="1:15" x14ac:dyDescent="0.3">
      <c r="A307" s="35"/>
      <c r="B307" s="35"/>
      <c r="C307" s="35"/>
      <c r="D307" s="35"/>
      <c r="E307" s="35"/>
      <c r="F307" s="50"/>
      <c r="G307" s="50"/>
      <c r="H307" s="50"/>
      <c r="I307" s="50"/>
      <c r="J307" s="50"/>
      <c r="K307" s="50"/>
      <c r="L307" s="50"/>
      <c r="M307" s="50"/>
      <c r="N307" s="50"/>
      <c r="O307" s="35"/>
    </row>
    <row r="308" spans="1:15" x14ac:dyDescent="0.3">
      <c r="A308" s="35"/>
      <c r="B308" s="35"/>
      <c r="C308" s="35"/>
      <c r="D308" s="35"/>
      <c r="E308" s="35"/>
      <c r="F308" s="50"/>
      <c r="G308" s="50"/>
      <c r="H308" s="50"/>
      <c r="I308" s="50"/>
      <c r="J308" s="50"/>
      <c r="K308" s="50"/>
      <c r="L308" s="50"/>
      <c r="M308" s="50"/>
      <c r="N308" s="50"/>
      <c r="O308" s="35"/>
    </row>
    <row r="309" spans="1:15" x14ac:dyDescent="0.3">
      <c r="A309" s="35"/>
      <c r="B309" s="35"/>
      <c r="C309" s="35"/>
      <c r="D309" s="35"/>
      <c r="E309" s="35"/>
      <c r="F309" s="50"/>
      <c r="G309" s="50"/>
      <c r="H309" s="50"/>
      <c r="I309" s="50"/>
      <c r="J309" s="50"/>
      <c r="K309" s="50"/>
      <c r="L309" s="50"/>
      <c r="M309" s="50"/>
      <c r="N309" s="50"/>
      <c r="O309" s="35"/>
    </row>
    <row r="310" spans="1:15" x14ac:dyDescent="0.3">
      <c r="A310" s="35"/>
      <c r="B310" s="35"/>
      <c r="C310" s="35"/>
      <c r="D310" s="35"/>
      <c r="E310" s="35"/>
      <c r="F310" s="50"/>
      <c r="G310" s="50"/>
      <c r="H310" s="50"/>
      <c r="I310" s="50"/>
      <c r="J310" s="50"/>
      <c r="K310" s="50"/>
      <c r="L310" s="50"/>
      <c r="M310" s="50"/>
      <c r="N310" s="50"/>
      <c r="O310" s="35"/>
    </row>
    <row r="311" spans="1:15" x14ac:dyDescent="0.3">
      <c r="A311" s="35"/>
      <c r="B311" s="35"/>
      <c r="C311" s="35"/>
      <c r="D311" s="35"/>
      <c r="E311" s="35"/>
      <c r="F311" s="50"/>
      <c r="G311" s="50"/>
      <c r="H311" s="50"/>
      <c r="I311" s="50"/>
      <c r="J311" s="50"/>
      <c r="K311" s="50"/>
      <c r="L311" s="50"/>
      <c r="M311" s="50"/>
      <c r="N311" s="50"/>
      <c r="O311" s="35"/>
    </row>
    <row r="312" spans="1:15" x14ac:dyDescent="0.3">
      <c r="A312" s="35"/>
      <c r="B312" s="35"/>
      <c r="C312" s="35"/>
      <c r="D312" s="35"/>
      <c r="E312" s="35"/>
      <c r="F312" s="50"/>
      <c r="G312" s="50"/>
      <c r="H312" s="50"/>
      <c r="I312" s="50"/>
      <c r="J312" s="50"/>
      <c r="K312" s="50"/>
      <c r="L312" s="50"/>
      <c r="M312" s="50"/>
      <c r="N312" s="50"/>
      <c r="O312" s="35"/>
    </row>
    <row r="313" spans="1:15" x14ac:dyDescent="0.3">
      <c r="A313" s="35"/>
      <c r="B313" s="35"/>
      <c r="C313" s="35"/>
      <c r="D313" s="35"/>
      <c r="E313" s="35"/>
      <c r="F313" s="50"/>
      <c r="G313" s="50"/>
      <c r="H313" s="50"/>
      <c r="I313" s="50"/>
      <c r="J313" s="50"/>
      <c r="K313" s="50"/>
      <c r="L313" s="50"/>
      <c r="M313" s="50"/>
      <c r="N313" s="50"/>
      <c r="O313" s="35"/>
    </row>
    <row r="314" spans="1:15" x14ac:dyDescent="0.3">
      <c r="A314" s="35"/>
      <c r="B314" s="35"/>
      <c r="C314" s="35"/>
      <c r="D314" s="35"/>
      <c r="E314" s="35"/>
      <c r="F314" s="50"/>
      <c r="G314" s="50"/>
      <c r="H314" s="50"/>
      <c r="I314" s="50"/>
      <c r="J314" s="50"/>
      <c r="K314" s="50"/>
      <c r="L314" s="50"/>
      <c r="M314" s="50"/>
      <c r="N314" s="50"/>
      <c r="O314" s="35"/>
    </row>
    <row r="315" spans="1:15" x14ac:dyDescent="0.3">
      <c r="A315" s="35"/>
      <c r="B315" s="35"/>
      <c r="C315" s="35"/>
      <c r="D315" s="35"/>
      <c r="E315" s="35"/>
      <c r="F315" s="50"/>
      <c r="G315" s="50"/>
      <c r="H315" s="50"/>
      <c r="I315" s="50"/>
      <c r="J315" s="50"/>
      <c r="K315" s="50"/>
      <c r="L315" s="50"/>
      <c r="M315" s="50"/>
      <c r="N315" s="50"/>
      <c r="O315" s="35"/>
    </row>
    <row r="316" spans="1:15" x14ac:dyDescent="0.3">
      <c r="A316" s="35"/>
      <c r="B316" s="35"/>
      <c r="C316" s="35"/>
      <c r="D316" s="35"/>
      <c r="E316" s="35"/>
      <c r="F316" s="50"/>
      <c r="G316" s="50"/>
      <c r="H316" s="50"/>
      <c r="I316" s="50"/>
      <c r="J316" s="50"/>
      <c r="K316" s="50"/>
      <c r="L316" s="50"/>
      <c r="M316" s="50"/>
      <c r="N316" s="50"/>
      <c r="O316" s="35"/>
    </row>
    <row r="317" spans="1:15" x14ac:dyDescent="0.3">
      <c r="A317" s="35"/>
      <c r="B317" s="35"/>
      <c r="C317" s="35"/>
      <c r="D317" s="35"/>
      <c r="E317" s="35"/>
      <c r="F317" s="50"/>
      <c r="G317" s="50"/>
      <c r="H317" s="50"/>
      <c r="I317" s="50"/>
      <c r="J317" s="50"/>
      <c r="K317" s="50"/>
      <c r="L317" s="50"/>
      <c r="M317" s="50"/>
      <c r="N317" s="50"/>
      <c r="O317" s="35"/>
    </row>
    <row r="318" spans="1:15" x14ac:dyDescent="0.3">
      <c r="A318" s="35"/>
      <c r="B318" s="35"/>
      <c r="C318" s="35"/>
      <c r="D318" s="35"/>
      <c r="E318" s="35"/>
      <c r="F318" s="50"/>
      <c r="G318" s="50"/>
      <c r="H318" s="50"/>
      <c r="I318" s="50"/>
      <c r="J318" s="50"/>
      <c r="K318" s="50"/>
      <c r="L318" s="50"/>
      <c r="M318" s="50"/>
      <c r="N318" s="50"/>
      <c r="O318" s="35"/>
    </row>
    <row r="319" spans="1:15" x14ac:dyDescent="0.3">
      <c r="A319" s="35"/>
      <c r="B319" s="35"/>
      <c r="C319" s="35"/>
      <c r="D319" s="35"/>
      <c r="E319" s="35"/>
      <c r="F319" s="50"/>
      <c r="G319" s="50"/>
      <c r="H319" s="50"/>
      <c r="I319" s="50"/>
      <c r="J319" s="50"/>
      <c r="K319" s="50"/>
      <c r="L319" s="50"/>
      <c r="M319" s="50"/>
      <c r="N319" s="50"/>
      <c r="O319" s="35"/>
    </row>
    <row r="320" spans="1:15" x14ac:dyDescent="0.3">
      <c r="A320" s="35"/>
      <c r="B320" s="35"/>
      <c r="C320" s="35"/>
      <c r="D320" s="35"/>
      <c r="E320" s="35"/>
      <c r="F320" s="50"/>
      <c r="G320" s="50"/>
      <c r="H320" s="50"/>
      <c r="I320" s="50"/>
      <c r="J320" s="50"/>
      <c r="K320" s="50"/>
      <c r="L320" s="50"/>
      <c r="M320" s="50"/>
      <c r="N320" s="50"/>
      <c r="O320" s="35"/>
    </row>
    <row r="321" spans="1:15" x14ac:dyDescent="0.3">
      <c r="A321" s="35"/>
      <c r="B321" s="35"/>
      <c r="C321" s="35"/>
      <c r="D321" s="35"/>
      <c r="E321" s="35"/>
      <c r="F321" s="50"/>
      <c r="G321" s="50"/>
      <c r="H321" s="50"/>
      <c r="I321" s="50"/>
      <c r="J321" s="50"/>
      <c r="K321" s="50"/>
      <c r="L321" s="50"/>
      <c r="M321" s="50"/>
      <c r="N321" s="50"/>
      <c r="O321" s="35"/>
    </row>
    <row r="322" spans="1:15" x14ac:dyDescent="0.3">
      <c r="A322" s="35"/>
      <c r="B322" s="35"/>
      <c r="C322" s="35"/>
      <c r="D322" s="35"/>
      <c r="E322" s="35"/>
      <c r="F322" s="50"/>
      <c r="G322" s="50"/>
      <c r="H322" s="50"/>
      <c r="I322" s="50"/>
      <c r="J322" s="50"/>
      <c r="K322" s="50"/>
      <c r="L322" s="50"/>
      <c r="M322" s="50"/>
      <c r="N322" s="50"/>
      <c r="O322" s="35"/>
    </row>
    <row r="323" spans="1:15" x14ac:dyDescent="0.3">
      <c r="A323" s="35"/>
      <c r="B323" s="35"/>
      <c r="C323" s="35"/>
      <c r="D323" s="35"/>
      <c r="E323" s="35"/>
      <c r="F323" s="50"/>
      <c r="G323" s="50"/>
      <c r="H323" s="50"/>
      <c r="I323" s="50"/>
      <c r="J323" s="50"/>
      <c r="K323" s="50"/>
      <c r="L323" s="50"/>
      <c r="M323" s="50"/>
      <c r="N323" s="50"/>
      <c r="O323" s="35"/>
    </row>
    <row r="324" spans="1:15" x14ac:dyDescent="0.3">
      <c r="A324" s="35"/>
      <c r="B324" s="35"/>
      <c r="C324" s="35"/>
      <c r="D324" s="35"/>
      <c r="E324" s="35"/>
      <c r="F324" s="50"/>
      <c r="G324" s="50"/>
      <c r="H324" s="50"/>
      <c r="I324" s="50"/>
      <c r="J324" s="50"/>
      <c r="K324" s="50"/>
      <c r="L324" s="50"/>
      <c r="M324" s="50"/>
      <c r="N324" s="50"/>
      <c r="O324" s="35"/>
    </row>
    <row r="325" spans="1:15" x14ac:dyDescent="0.3">
      <c r="A325" s="35"/>
      <c r="B325" s="35"/>
      <c r="C325" s="35"/>
      <c r="D325" s="35"/>
      <c r="E325" s="35"/>
      <c r="F325" s="50"/>
      <c r="G325" s="50"/>
      <c r="H325" s="50"/>
      <c r="I325" s="50"/>
      <c r="J325" s="50"/>
      <c r="K325" s="50"/>
      <c r="L325" s="50"/>
      <c r="M325" s="50"/>
      <c r="N325" s="50"/>
      <c r="O325" s="35"/>
    </row>
    <row r="326" spans="1:15" x14ac:dyDescent="0.3">
      <c r="A326" s="35"/>
      <c r="B326" s="35"/>
      <c r="C326" s="35"/>
      <c r="D326" s="35"/>
      <c r="E326" s="35"/>
      <c r="F326" s="50"/>
      <c r="G326" s="50"/>
      <c r="H326" s="50"/>
      <c r="I326" s="50"/>
      <c r="J326" s="50"/>
      <c r="K326" s="50"/>
      <c r="L326" s="50"/>
      <c r="M326" s="50"/>
      <c r="N326" s="50"/>
      <c r="O326" s="35"/>
    </row>
    <row r="327" spans="1:15" x14ac:dyDescent="0.3">
      <c r="A327" s="35"/>
      <c r="B327" s="35"/>
      <c r="C327" s="35"/>
      <c r="D327" s="35"/>
      <c r="E327" s="35"/>
      <c r="F327" s="50"/>
      <c r="G327" s="50"/>
      <c r="H327" s="50"/>
      <c r="I327" s="50"/>
      <c r="J327" s="50"/>
      <c r="K327" s="50"/>
      <c r="L327" s="50"/>
      <c r="M327" s="50"/>
      <c r="N327" s="50"/>
      <c r="O327" s="35"/>
    </row>
    <row r="328" spans="1:15" x14ac:dyDescent="0.3">
      <c r="A328" s="35"/>
      <c r="B328" s="35"/>
      <c r="C328" s="35"/>
      <c r="D328" s="35"/>
      <c r="E328" s="35"/>
      <c r="F328" s="50"/>
      <c r="G328" s="50"/>
      <c r="H328" s="50"/>
      <c r="I328" s="50"/>
      <c r="J328" s="50"/>
      <c r="K328" s="50"/>
      <c r="L328" s="50"/>
      <c r="M328" s="50"/>
      <c r="N328" s="50"/>
      <c r="O328" s="35"/>
    </row>
    <row r="329" spans="1:15" x14ac:dyDescent="0.3">
      <c r="A329" s="35"/>
      <c r="B329" s="35"/>
      <c r="C329" s="35"/>
      <c r="D329" s="35"/>
      <c r="E329" s="35"/>
      <c r="F329" s="50"/>
      <c r="G329" s="50"/>
      <c r="H329" s="50"/>
      <c r="I329" s="50"/>
      <c r="J329" s="50"/>
      <c r="K329" s="50"/>
      <c r="L329" s="50"/>
      <c r="M329" s="50"/>
      <c r="N329" s="50"/>
      <c r="O329" s="35"/>
    </row>
    <row r="330" spans="1:15" x14ac:dyDescent="0.3">
      <c r="A330" s="35"/>
      <c r="B330" s="35"/>
      <c r="C330" s="35"/>
      <c r="D330" s="35"/>
      <c r="E330" s="35"/>
      <c r="F330" s="50"/>
      <c r="G330" s="50"/>
      <c r="H330" s="50"/>
      <c r="I330" s="50"/>
      <c r="J330" s="50"/>
      <c r="K330" s="50"/>
      <c r="L330" s="50"/>
      <c r="M330" s="50"/>
      <c r="N330" s="50"/>
      <c r="O330" s="35"/>
    </row>
    <row r="331" spans="1:15" x14ac:dyDescent="0.3">
      <c r="A331" s="35"/>
      <c r="B331" s="35"/>
      <c r="C331" s="35"/>
      <c r="D331" s="35"/>
      <c r="E331" s="35"/>
      <c r="F331" s="50"/>
      <c r="G331" s="50"/>
      <c r="H331" s="50"/>
      <c r="I331" s="50"/>
      <c r="J331" s="50"/>
      <c r="K331" s="50"/>
      <c r="L331" s="50"/>
      <c r="M331" s="50"/>
      <c r="N331" s="50"/>
      <c r="O331" s="35"/>
    </row>
    <row r="332" spans="1:15" x14ac:dyDescent="0.3">
      <c r="A332" s="35"/>
      <c r="B332" s="35"/>
      <c r="C332" s="35"/>
      <c r="D332" s="35"/>
      <c r="E332" s="35"/>
      <c r="F332" s="50"/>
      <c r="G332" s="50"/>
      <c r="H332" s="50"/>
      <c r="I332" s="50"/>
      <c r="J332" s="50"/>
      <c r="K332" s="50"/>
      <c r="L332" s="50"/>
      <c r="M332" s="50"/>
      <c r="N332" s="50"/>
      <c r="O332" s="35"/>
    </row>
    <row r="333" spans="1:15" x14ac:dyDescent="0.3">
      <c r="A333" s="35"/>
      <c r="B333" s="35"/>
      <c r="C333" s="35"/>
      <c r="D333" s="35"/>
      <c r="E333" s="35"/>
      <c r="F333" s="50"/>
      <c r="G333" s="50"/>
      <c r="H333" s="50"/>
      <c r="I333" s="50"/>
      <c r="J333" s="50"/>
      <c r="K333" s="50"/>
      <c r="L333" s="50"/>
      <c r="M333" s="50"/>
      <c r="N333" s="50"/>
      <c r="O333" s="35"/>
    </row>
    <row r="334" spans="1:15" x14ac:dyDescent="0.3">
      <c r="A334" s="35"/>
      <c r="B334" s="35"/>
      <c r="C334" s="35"/>
      <c r="D334" s="35"/>
      <c r="E334" s="35"/>
      <c r="F334" s="50"/>
      <c r="G334" s="50"/>
      <c r="H334" s="50"/>
      <c r="I334" s="50"/>
      <c r="J334" s="50"/>
      <c r="K334" s="50"/>
      <c r="L334" s="50"/>
      <c r="M334" s="50"/>
      <c r="N334" s="50"/>
      <c r="O334" s="35"/>
    </row>
    <row r="335" spans="1:15" x14ac:dyDescent="0.3">
      <c r="A335" s="35"/>
      <c r="B335" s="35"/>
      <c r="C335" s="35"/>
      <c r="D335" s="35"/>
      <c r="E335" s="35"/>
      <c r="F335" s="50"/>
      <c r="G335" s="50"/>
      <c r="H335" s="50"/>
      <c r="I335" s="50"/>
      <c r="J335" s="50"/>
      <c r="K335" s="50"/>
      <c r="L335" s="50"/>
      <c r="M335" s="50"/>
      <c r="N335" s="50"/>
      <c r="O335" s="35"/>
    </row>
    <row r="336" spans="1:15" x14ac:dyDescent="0.3">
      <c r="A336" s="35"/>
      <c r="B336" s="35"/>
      <c r="C336" s="35"/>
      <c r="D336" s="35"/>
      <c r="E336" s="35"/>
      <c r="F336" s="50"/>
      <c r="G336" s="50"/>
      <c r="H336" s="50"/>
      <c r="I336" s="50"/>
      <c r="J336" s="50"/>
      <c r="K336" s="50"/>
      <c r="L336" s="50"/>
      <c r="M336" s="50"/>
      <c r="N336" s="50"/>
      <c r="O336" s="35"/>
    </row>
    <row r="337" spans="1:15" x14ac:dyDescent="0.3">
      <c r="A337" s="35"/>
      <c r="B337" s="35"/>
      <c r="C337" s="35"/>
      <c r="D337" s="35"/>
      <c r="E337" s="35"/>
      <c r="F337" s="50"/>
      <c r="G337" s="50"/>
      <c r="H337" s="50"/>
      <c r="I337" s="50"/>
      <c r="J337" s="50"/>
      <c r="K337" s="50"/>
      <c r="L337" s="50"/>
      <c r="M337" s="50"/>
      <c r="N337" s="50"/>
      <c r="O337" s="35"/>
    </row>
    <row r="338" spans="1:15" x14ac:dyDescent="0.3">
      <c r="A338" s="35"/>
      <c r="B338" s="35"/>
      <c r="C338" s="35"/>
      <c r="D338" s="35"/>
      <c r="E338" s="35"/>
      <c r="F338" s="50"/>
      <c r="G338" s="50"/>
      <c r="H338" s="50"/>
      <c r="I338" s="50"/>
      <c r="J338" s="50"/>
      <c r="K338" s="50"/>
      <c r="L338" s="50"/>
      <c r="M338" s="50"/>
      <c r="N338" s="50"/>
      <c r="O338" s="35"/>
    </row>
    <row r="339" spans="1:15" x14ac:dyDescent="0.3">
      <c r="A339" s="35"/>
      <c r="B339" s="35"/>
      <c r="C339" s="35"/>
      <c r="D339" s="35"/>
      <c r="E339" s="35"/>
      <c r="F339" s="50"/>
      <c r="G339" s="50"/>
      <c r="H339" s="50"/>
      <c r="I339" s="50"/>
      <c r="J339" s="50"/>
      <c r="K339" s="50"/>
      <c r="L339" s="50"/>
      <c r="M339" s="50"/>
      <c r="N339" s="50"/>
      <c r="O339" s="35"/>
    </row>
    <row r="340" spans="1:15" x14ac:dyDescent="0.3">
      <c r="A340" s="35"/>
      <c r="B340" s="35"/>
      <c r="C340" s="35"/>
      <c r="D340" s="35"/>
      <c r="E340" s="35"/>
      <c r="F340" s="50"/>
      <c r="G340" s="50"/>
      <c r="H340" s="50"/>
      <c r="I340" s="50"/>
      <c r="J340" s="50"/>
      <c r="K340" s="50"/>
      <c r="L340" s="50"/>
      <c r="M340" s="50"/>
      <c r="N340" s="50"/>
      <c r="O340" s="35"/>
    </row>
    <row r="341" spans="1:15" x14ac:dyDescent="0.3">
      <c r="A341" s="35"/>
      <c r="B341" s="35"/>
      <c r="C341" s="35"/>
      <c r="D341" s="35"/>
      <c r="E341" s="35"/>
      <c r="F341" s="50"/>
      <c r="G341" s="50"/>
      <c r="H341" s="50"/>
      <c r="I341" s="50"/>
      <c r="J341" s="50"/>
      <c r="K341" s="50"/>
      <c r="L341" s="50"/>
      <c r="M341" s="50"/>
      <c r="N341" s="50"/>
      <c r="O341" s="35"/>
    </row>
    <row r="342" spans="1:15" x14ac:dyDescent="0.3">
      <c r="A342" s="35"/>
      <c r="B342" s="35"/>
      <c r="C342" s="35"/>
      <c r="D342" s="35"/>
      <c r="E342" s="35"/>
      <c r="F342" s="50"/>
      <c r="G342" s="50"/>
      <c r="H342" s="50"/>
      <c r="I342" s="50"/>
      <c r="J342" s="50"/>
      <c r="K342" s="50"/>
      <c r="L342" s="50"/>
      <c r="M342" s="50"/>
      <c r="N342" s="50"/>
      <c r="O342" s="35"/>
    </row>
    <row r="343" spans="1:15" x14ac:dyDescent="0.3">
      <c r="A343" s="35"/>
      <c r="B343" s="35"/>
      <c r="C343" s="35"/>
      <c r="D343" s="35"/>
      <c r="E343" s="35"/>
      <c r="F343" s="50"/>
      <c r="G343" s="50"/>
      <c r="H343" s="50"/>
      <c r="I343" s="50"/>
      <c r="J343" s="50"/>
      <c r="K343" s="50"/>
      <c r="L343" s="50"/>
      <c r="M343" s="50"/>
      <c r="N343" s="50"/>
      <c r="O343" s="35"/>
    </row>
    <row r="344" spans="1:15" x14ac:dyDescent="0.3">
      <c r="A344" s="35"/>
      <c r="B344" s="35"/>
      <c r="C344" s="35"/>
      <c r="D344" s="35"/>
      <c r="E344" s="35"/>
      <c r="F344" s="50"/>
      <c r="G344" s="50"/>
      <c r="H344" s="50"/>
      <c r="I344" s="50"/>
      <c r="J344" s="50"/>
      <c r="K344" s="50"/>
      <c r="L344" s="50"/>
      <c r="M344" s="50"/>
      <c r="N344" s="50"/>
      <c r="O344" s="35"/>
    </row>
    <row r="345" spans="1:15" x14ac:dyDescent="0.3">
      <c r="A345" s="35"/>
      <c r="B345" s="35"/>
      <c r="C345" s="35"/>
      <c r="D345" s="35"/>
      <c r="E345" s="35"/>
      <c r="F345" s="50"/>
      <c r="G345" s="50"/>
      <c r="H345" s="50"/>
      <c r="I345" s="50"/>
      <c r="J345" s="50"/>
      <c r="K345" s="50"/>
      <c r="L345" s="50"/>
      <c r="M345" s="50"/>
      <c r="N345" s="50"/>
      <c r="O345" s="35"/>
    </row>
    <row r="346" spans="1:15" x14ac:dyDescent="0.3">
      <c r="A346" s="35"/>
      <c r="B346" s="35"/>
      <c r="C346" s="35"/>
      <c r="D346" s="35"/>
      <c r="E346" s="35"/>
      <c r="F346" s="50"/>
      <c r="G346" s="50"/>
      <c r="H346" s="50"/>
      <c r="I346" s="50"/>
      <c r="J346" s="50"/>
      <c r="K346" s="50"/>
      <c r="L346" s="50"/>
      <c r="M346" s="50"/>
      <c r="N346" s="50"/>
      <c r="O346" s="35"/>
    </row>
    <row r="347" spans="1:15" x14ac:dyDescent="0.3">
      <c r="A347" s="35"/>
      <c r="B347" s="35"/>
      <c r="C347" s="35"/>
      <c r="D347" s="35"/>
      <c r="E347" s="35"/>
      <c r="F347" s="50"/>
      <c r="G347" s="50"/>
      <c r="H347" s="50"/>
      <c r="I347" s="50"/>
      <c r="J347" s="50"/>
      <c r="K347" s="50"/>
      <c r="L347" s="50"/>
      <c r="M347" s="50"/>
      <c r="N347" s="50"/>
      <c r="O347" s="35"/>
    </row>
    <row r="348" spans="1:15" x14ac:dyDescent="0.3">
      <c r="A348" s="35"/>
      <c r="B348" s="35"/>
      <c r="C348" s="35"/>
      <c r="D348" s="35"/>
      <c r="E348" s="35"/>
      <c r="F348" s="50"/>
      <c r="G348" s="50"/>
      <c r="H348" s="50"/>
      <c r="I348" s="50"/>
      <c r="J348" s="50"/>
      <c r="K348" s="50"/>
      <c r="L348" s="50"/>
      <c r="M348" s="50"/>
      <c r="N348" s="50"/>
      <c r="O348" s="35"/>
    </row>
    <row r="349" spans="1:15" x14ac:dyDescent="0.3">
      <c r="A349" s="35"/>
      <c r="B349" s="35"/>
      <c r="C349" s="35"/>
      <c r="D349" s="35"/>
      <c r="E349" s="35"/>
      <c r="F349" s="50"/>
      <c r="G349" s="50"/>
      <c r="H349" s="50"/>
      <c r="I349" s="50"/>
      <c r="J349" s="50"/>
      <c r="K349" s="50"/>
      <c r="L349" s="50"/>
      <c r="M349" s="50"/>
      <c r="N349" s="50"/>
      <c r="O349" s="35"/>
    </row>
    <row r="350" spans="1:15" x14ac:dyDescent="0.3">
      <c r="A350" s="35"/>
      <c r="B350" s="35"/>
      <c r="C350" s="35"/>
      <c r="D350" s="35"/>
      <c r="E350" s="35"/>
      <c r="F350" s="50"/>
      <c r="G350" s="50"/>
      <c r="H350" s="50"/>
      <c r="I350" s="50"/>
      <c r="J350" s="50"/>
      <c r="K350" s="50"/>
      <c r="L350" s="50"/>
      <c r="M350" s="50"/>
      <c r="N350" s="50"/>
      <c r="O350" s="35"/>
    </row>
    <row r="351" spans="1:15" x14ac:dyDescent="0.3">
      <c r="A351" s="35"/>
      <c r="B351" s="35"/>
      <c r="C351" s="35"/>
      <c r="D351" s="35"/>
      <c r="E351" s="35"/>
      <c r="F351" s="50"/>
      <c r="G351" s="50"/>
      <c r="H351" s="50"/>
      <c r="I351" s="50"/>
      <c r="J351" s="50"/>
      <c r="K351" s="50"/>
      <c r="L351" s="50"/>
      <c r="M351" s="50"/>
      <c r="N351" s="50"/>
      <c r="O351" s="35"/>
    </row>
    <row r="352" spans="1:15" x14ac:dyDescent="0.3">
      <c r="A352" s="35"/>
      <c r="B352" s="35"/>
      <c r="C352" s="35"/>
      <c r="D352" s="35"/>
      <c r="E352" s="35"/>
      <c r="F352" s="50"/>
      <c r="G352" s="50"/>
      <c r="H352" s="50"/>
      <c r="I352" s="50"/>
      <c r="J352" s="50"/>
      <c r="K352" s="50"/>
      <c r="L352" s="50"/>
      <c r="M352" s="50"/>
      <c r="N352" s="50"/>
      <c r="O352" s="35"/>
    </row>
    <row r="353" spans="1:15" x14ac:dyDescent="0.3">
      <c r="A353" s="35"/>
      <c r="B353" s="35"/>
      <c r="C353" s="35"/>
      <c r="D353" s="35"/>
      <c r="E353" s="35"/>
      <c r="F353" s="50"/>
      <c r="G353" s="50"/>
      <c r="H353" s="50"/>
      <c r="I353" s="50"/>
      <c r="J353" s="50"/>
      <c r="K353" s="50"/>
      <c r="L353" s="50"/>
      <c r="M353" s="50"/>
      <c r="N353" s="50"/>
      <c r="O353" s="35"/>
    </row>
    <row r="354" spans="1:15" x14ac:dyDescent="0.3">
      <c r="A354" s="35"/>
      <c r="B354" s="35"/>
      <c r="C354" s="35"/>
      <c r="D354" s="35"/>
      <c r="E354" s="35"/>
      <c r="F354" s="50"/>
      <c r="G354" s="50"/>
      <c r="H354" s="50"/>
      <c r="I354" s="50"/>
      <c r="J354" s="50"/>
      <c r="K354" s="50"/>
      <c r="L354" s="50"/>
      <c r="M354" s="50"/>
      <c r="N354" s="50"/>
      <c r="O354" s="35"/>
    </row>
    <row r="355" spans="1:15" x14ac:dyDescent="0.3">
      <c r="A355" s="35"/>
      <c r="B355" s="35"/>
      <c r="C355" s="35"/>
      <c r="D355" s="35"/>
      <c r="E355" s="35"/>
      <c r="F355" s="50"/>
      <c r="G355" s="50"/>
      <c r="H355" s="50"/>
      <c r="I355" s="50"/>
      <c r="J355" s="50"/>
      <c r="K355" s="50"/>
      <c r="L355" s="50"/>
      <c r="M355" s="50"/>
      <c r="N355" s="50"/>
      <c r="O355" s="35"/>
    </row>
    <row r="356" spans="1:15" x14ac:dyDescent="0.3">
      <c r="A356" s="35"/>
      <c r="B356" s="35"/>
      <c r="C356" s="35"/>
      <c r="D356" s="35"/>
      <c r="E356" s="35"/>
      <c r="F356" s="50"/>
      <c r="G356" s="50"/>
      <c r="H356" s="50"/>
      <c r="I356" s="50"/>
      <c r="J356" s="50"/>
      <c r="K356" s="50"/>
      <c r="L356" s="50"/>
      <c r="M356" s="50"/>
      <c r="N356" s="50"/>
      <c r="O356" s="35"/>
    </row>
    <row r="357" spans="1:15" x14ac:dyDescent="0.3">
      <c r="A357" s="35"/>
      <c r="B357" s="35"/>
      <c r="C357" s="35"/>
      <c r="D357" s="35"/>
      <c r="E357" s="35"/>
      <c r="F357" s="50"/>
      <c r="G357" s="50"/>
      <c r="H357" s="50"/>
      <c r="I357" s="50"/>
      <c r="J357" s="50"/>
      <c r="K357" s="50"/>
      <c r="L357" s="50"/>
      <c r="M357" s="50"/>
      <c r="N357" s="50"/>
      <c r="O357" s="35"/>
    </row>
    <row r="358" spans="1:15" x14ac:dyDescent="0.3">
      <c r="A358" s="35"/>
      <c r="B358" s="35"/>
      <c r="C358" s="35"/>
      <c r="D358" s="35"/>
      <c r="E358" s="35"/>
      <c r="F358" s="50"/>
      <c r="G358" s="50"/>
      <c r="H358" s="50"/>
      <c r="I358" s="50"/>
      <c r="J358" s="50"/>
      <c r="K358" s="50"/>
      <c r="L358" s="50"/>
      <c r="M358" s="50"/>
      <c r="N358" s="50"/>
      <c r="O358" s="35"/>
    </row>
    <row r="359" spans="1:15" x14ac:dyDescent="0.3">
      <c r="A359" s="35"/>
      <c r="B359" s="35"/>
      <c r="C359" s="35"/>
      <c r="D359" s="35"/>
      <c r="E359" s="35"/>
      <c r="F359" s="50"/>
      <c r="G359" s="50"/>
      <c r="H359" s="50"/>
      <c r="I359" s="50"/>
      <c r="J359" s="50"/>
      <c r="K359" s="50"/>
      <c r="L359" s="50"/>
      <c r="M359" s="50"/>
      <c r="N359" s="50"/>
      <c r="O359" s="35"/>
    </row>
    <row r="360" spans="1:15" x14ac:dyDescent="0.3">
      <c r="A360" s="35"/>
      <c r="B360" s="35"/>
      <c r="C360" s="35"/>
      <c r="D360" s="35"/>
      <c r="E360" s="35"/>
      <c r="F360" s="50"/>
      <c r="G360" s="50"/>
      <c r="H360" s="50"/>
      <c r="I360" s="50"/>
      <c r="J360" s="50"/>
      <c r="K360" s="50"/>
      <c r="L360" s="50"/>
      <c r="M360" s="50"/>
      <c r="N360" s="50"/>
      <c r="O360" s="35"/>
    </row>
    <row r="361" spans="1:15" x14ac:dyDescent="0.3">
      <c r="A361" s="35"/>
      <c r="B361" s="35"/>
      <c r="C361" s="35"/>
      <c r="D361" s="35"/>
      <c r="E361" s="35"/>
      <c r="F361" s="50"/>
      <c r="G361" s="50"/>
      <c r="H361" s="50"/>
      <c r="I361" s="50"/>
      <c r="J361" s="50"/>
      <c r="K361" s="50"/>
      <c r="L361" s="50"/>
      <c r="M361" s="50"/>
      <c r="N361" s="50"/>
      <c r="O361" s="35"/>
    </row>
    <row r="362" spans="1:15" x14ac:dyDescent="0.3">
      <c r="A362" s="35"/>
      <c r="B362" s="35"/>
      <c r="C362" s="35"/>
      <c r="D362" s="35"/>
      <c r="E362" s="35"/>
      <c r="F362" s="50"/>
      <c r="G362" s="50"/>
      <c r="H362" s="50"/>
      <c r="I362" s="50"/>
      <c r="J362" s="50"/>
      <c r="K362" s="50"/>
      <c r="L362" s="50"/>
      <c r="M362" s="50"/>
      <c r="N362" s="50"/>
      <c r="O362" s="35"/>
    </row>
    <row r="363" spans="1:15" x14ac:dyDescent="0.3">
      <c r="A363" s="35"/>
      <c r="B363" s="35"/>
      <c r="C363" s="35"/>
      <c r="D363" s="35"/>
      <c r="E363" s="35"/>
      <c r="F363" s="50"/>
      <c r="G363" s="50"/>
      <c r="H363" s="50"/>
      <c r="I363" s="50"/>
      <c r="J363" s="50"/>
      <c r="K363" s="50"/>
      <c r="L363" s="50"/>
      <c r="M363" s="50"/>
      <c r="N363" s="50"/>
      <c r="O363" s="35"/>
    </row>
    <row r="364" spans="1:15" x14ac:dyDescent="0.3">
      <c r="A364" s="35"/>
      <c r="B364" s="35"/>
      <c r="C364" s="35"/>
      <c r="D364" s="35"/>
      <c r="E364" s="35"/>
      <c r="F364" s="50"/>
      <c r="G364" s="50"/>
      <c r="H364" s="50"/>
      <c r="I364" s="50"/>
      <c r="J364" s="50"/>
      <c r="K364" s="50"/>
      <c r="L364" s="50"/>
      <c r="M364" s="50"/>
      <c r="N364" s="50"/>
      <c r="O364" s="35"/>
    </row>
    <row r="365" spans="1:15" x14ac:dyDescent="0.3">
      <c r="A365" s="35"/>
      <c r="B365" s="35"/>
      <c r="C365" s="35"/>
      <c r="D365" s="35"/>
      <c r="E365" s="35"/>
      <c r="F365" s="50"/>
      <c r="G365" s="50"/>
      <c r="H365" s="50"/>
      <c r="I365" s="50"/>
      <c r="J365" s="50"/>
      <c r="K365" s="50"/>
      <c r="L365" s="50"/>
      <c r="M365" s="50"/>
      <c r="N365" s="50"/>
      <c r="O365" s="35"/>
    </row>
    <row r="366" spans="1:15" x14ac:dyDescent="0.3">
      <c r="A366" s="35"/>
      <c r="B366" s="35"/>
      <c r="C366" s="35"/>
      <c r="D366" s="35"/>
      <c r="E366" s="35"/>
      <c r="F366" s="50"/>
      <c r="G366" s="50"/>
      <c r="H366" s="50"/>
      <c r="I366" s="50"/>
      <c r="J366" s="50"/>
      <c r="K366" s="50"/>
      <c r="L366" s="50"/>
      <c r="M366" s="50"/>
      <c r="N366" s="50"/>
      <c r="O366" s="35"/>
    </row>
    <row r="367" spans="1:15" x14ac:dyDescent="0.3">
      <c r="A367" s="35"/>
      <c r="B367" s="35"/>
      <c r="C367" s="35"/>
      <c r="D367" s="35"/>
      <c r="E367" s="35"/>
      <c r="F367" s="50"/>
      <c r="G367" s="50"/>
      <c r="H367" s="50"/>
      <c r="I367" s="50"/>
      <c r="J367" s="50"/>
      <c r="K367" s="50"/>
      <c r="L367" s="50"/>
      <c r="M367" s="50"/>
      <c r="N367" s="50"/>
      <c r="O367" s="35"/>
    </row>
    <row r="368" spans="1:15" x14ac:dyDescent="0.3">
      <c r="A368" s="35"/>
      <c r="B368" s="35"/>
      <c r="C368" s="35"/>
      <c r="D368" s="35"/>
      <c r="E368" s="35"/>
      <c r="F368" s="50"/>
      <c r="G368" s="50"/>
      <c r="H368" s="50"/>
      <c r="I368" s="50"/>
      <c r="J368" s="50"/>
      <c r="K368" s="50"/>
      <c r="L368" s="50"/>
      <c r="M368" s="50"/>
      <c r="N368" s="50"/>
      <c r="O368" s="35"/>
    </row>
    <row r="369" spans="1:15" x14ac:dyDescent="0.3">
      <c r="A369" s="35"/>
      <c r="B369" s="35"/>
      <c r="C369" s="35"/>
      <c r="D369" s="35"/>
      <c r="E369" s="35"/>
      <c r="F369" s="50"/>
      <c r="G369" s="50"/>
      <c r="H369" s="50"/>
      <c r="I369" s="50"/>
      <c r="J369" s="50"/>
      <c r="K369" s="50"/>
      <c r="L369" s="50"/>
      <c r="M369" s="50"/>
      <c r="N369" s="50"/>
      <c r="O369" s="35"/>
    </row>
    <row r="370" spans="1:15" x14ac:dyDescent="0.3">
      <c r="A370" s="35"/>
      <c r="B370" s="35"/>
      <c r="C370" s="35"/>
      <c r="D370" s="35"/>
      <c r="E370" s="35"/>
      <c r="F370" s="50"/>
      <c r="G370" s="50"/>
      <c r="H370" s="50"/>
      <c r="I370" s="50"/>
      <c r="J370" s="50"/>
      <c r="K370" s="50"/>
      <c r="L370" s="50"/>
      <c r="M370" s="50"/>
      <c r="N370" s="50"/>
      <c r="O370" s="35"/>
    </row>
    <row r="371" spans="1:15" x14ac:dyDescent="0.3">
      <c r="A371" s="35"/>
      <c r="B371" s="35"/>
      <c r="C371" s="35"/>
      <c r="D371" s="35"/>
      <c r="E371" s="35"/>
      <c r="F371" s="50"/>
      <c r="G371" s="50"/>
      <c r="H371" s="50"/>
      <c r="I371" s="50"/>
      <c r="J371" s="50"/>
      <c r="K371" s="50"/>
      <c r="L371" s="50"/>
      <c r="M371" s="50"/>
      <c r="N371" s="50"/>
      <c r="O371" s="35"/>
    </row>
    <row r="372" spans="1:15" x14ac:dyDescent="0.3">
      <c r="A372" s="35"/>
      <c r="B372" s="35"/>
      <c r="C372" s="35"/>
      <c r="D372" s="35"/>
      <c r="E372" s="35"/>
      <c r="F372" s="50"/>
      <c r="G372" s="50"/>
      <c r="H372" s="50"/>
      <c r="I372" s="50"/>
      <c r="J372" s="50"/>
      <c r="K372" s="50"/>
      <c r="L372" s="50"/>
      <c r="M372" s="50"/>
      <c r="N372" s="50"/>
      <c r="O372" s="35"/>
    </row>
    <row r="373" spans="1:15" x14ac:dyDescent="0.3">
      <c r="A373" s="35"/>
      <c r="B373" s="35"/>
      <c r="C373" s="35"/>
      <c r="D373" s="35"/>
      <c r="E373" s="35"/>
      <c r="F373" s="50"/>
      <c r="G373" s="50"/>
      <c r="H373" s="50"/>
      <c r="I373" s="50"/>
      <c r="J373" s="50"/>
      <c r="K373" s="50"/>
      <c r="L373" s="50"/>
      <c r="M373" s="50"/>
      <c r="N373" s="50"/>
      <c r="O373" s="35"/>
    </row>
    <row r="374" spans="1:15" x14ac:dyDescent="0.3">
      <c r="A374" s="35"/>
      <c r="B374" s="35"/>
      <c r="C374" s="35"/>
      <c r="D374" s="35"/>
      <c r="E374" s="35"/>
      <c r="F374" s="50"/>
      <c r="G374" s="50"/>
      <c r="H374" s="50"/>
      <c r="I374" s="50"/>
      <c r="J374" s="50"/>
      <c r="K374" s="50"/>
      <c r="L374" s="50"/>
      <c r="M374" s="50"/>
      <c r="N374" s="50"/>
      <c r="O374" s="35"/>
    </row>
    <row r="375" spans="1:15" x14ac:dyDescent="0.3">
      <c r="A375" s="35"/>
      <c r="B375" s="35"/>
      <c r="C375" s="35"/>
      <c r="D375" s="35"/>
      <c r="E375" s="35"/>
      <c r="F375" s="50"/>
      <c r="G375" s="50"/>
      <c r="H375" s="50"/>
      <c r="I375" s="50"/>
      <c r="J375" s="50"/>
      <c r="K375" s="50"/>
      <c r="L375" s="50"/>
      <c r="M375" s="50"/>
      <c r="N375" s="50"/>
      <c r="O375" s="35"/>
    </row>
    <row r="376" spans="1:15" x14ac:dyDescent="0.3">
      <c r="A376" s="35"/>
      <c r="B376" s="35"/>
      <c r="C376" s="35"/>
      <c r="D376" s="35"/>
      <c r="E376" s="35"/>
      <c r="F376" s="50"/>
      <c r="G376" s="50"/>
      <c r="H376" s="50"/>
      <c r="I376" s="50"/>
      <c r="J376" s="50"/>
      <c r="K376" s="50"/>
      <c r="L376" s="50"/>
      <c r="M376" s="50"/>
      <c r="N376" s="50"/>
      <c r="O376" s="35"/>
    </row>
    <row r="377" spans="1:15" x14ac:dyDescent="0.3">
      <c r="A377" s="35"/>
      <c r="B377" s="35"/>
      <c r="C377" s="35"/>
      <c r="D377" s="35"/>
      <c r="E377" s="35"/>
      <c r="F377" s="50"/>
      <c r="G377" s="50"/>
      <c r="H377" s="50"/>
      <c r="I377" s="50"/>
      <c r="J377" s="50"/>
      <c r="K377" s="50"/>
      <c r="L377" s="50"/>
      <c r="M377" s="50"/>
      <c r="N377" s="50"/>
      <c r="O377" s="35"/>
    </row>
    <row r="378" spans="1:15" x14ac:dyDescent="0.3">
      <c r="A378" s="35"/>
      <c r="B378" s="35"/>
      <c r="C378" s="35"/>
      <c r="D378" s="35"/>
      <c r="E378" s="35"/>
      <c r="F378" s="50"/>
      <c r="G378" s="50"/>
      <c r="H378" s="50"/>
      <c r="I378" s="50"/>
      <c r="J378" s="50"/>
      <c r="K378" s="50"/>
      <c r="L378" s="50"/>
      <c r="M378" s="50"/>
      <c r="N378" s="50"/>
      <c r="O378" s="35"/>
    </row>
    <row r="379" spans="1:15" x14ac:dyDescent="0.3">
      <c r="A379" s="35"/>
      <c r="B379" s="35"/>
      <c r="C379" s="35"/>
      <c r="D379" s="35"/>
      <c r="E379" s="35"/>
      <c r="F379" s="50"/>
      <c r="G379" s="50"/>
      <c r="H379" s="50"/>
      <c r="I379" s="50"/>
      <c r="J379" s="50"/>
      <c r="K379" s="50"/>
      <c r="L379" s="50"/>
      <c r="M379" s="50"/>
      <c r="N379" s="50"/>
      <c r="O379" s="35"/>
    </row>
    <row r="380" spans="1:15" x14ac:dyDescent="0.3">
      <c r="A380" s="35"/>
      <c r="B380" s="35"/>
      <c r="C380" s="35"/>
      <c r="D380" s="35"/>
      <c r="E380" s="35"/>
      <c r="F380" s="50"/>
      <c r="G380" s="50"/>
      <c r="H380" s="50"/>
      <c r="I380" s="50"/>
      <c r="J380" s="50"/>
      <c r="K380" s="50"/>
      <c r="L380" s="50"/>
      <c r="M380" s="50"/>
      <c r="N380" s="50"/>
      <c r="O380" s="35"/>
    </row>
    <row r="381" spans="1:15" x14ac:dyDescent="0.3">
      <c r="A381" s="35"/>
      <c r="B381" s="35"/>
      <c r="C381" s="35"/>
      <c r="D381" s="35"/>
      <c r="E381" s="35"/>
      <c r="F381" s="50"/>
      <c r="G381" s="50"/>
      <c r="H381" s="50"/>
      <c r="I381" s="50"/>
      <c r="J381" s="50"/>
      <c r="K381" s="50"/>
      <c r="L381" s="50"/>
      <c r="M381" s="50"/>
      <c r="N381" s="50"/>
      <c r="O381" s="35"/>
    </row>
    <row r="382" spans="1:15" x14ac:dyDescent="0.3">
      <c r="A382" s="35"/>
      <c r="B382" s="35"/>
      <c r="C382" s="35"/>
      <c r="D382" s="35"/>
      <c r="E382" s="35"/>
      <c r="F382" s="50"/>
      <c r="G382" s="50"/>
      <c r="H382" s="50"/>
      <c r="I382" s="50"/>
      <c r="J382" s="50"/>
      <c r="K382" s="50"/>
      <c r="L382" s="50"/>
      <c r="M382" s="50"/>
      <c r="N382" s="50"/>
      <c r="O382" s="35"/>
    </row>
    <row r="383" spans="1:15" x14ac:dyDescent="0.3">
      <c r="A383" s="35"/>
      <c r="B383" s="35"/>
      <c r="C383" s="35"/>
      <c r="D383" s="35"/>
      <c r="E383" s="35"/>
      <c r="F383" s="50"/>
      <c r="G383" s="50"/>
      <c r="H383" s="50"/>
      <c r="I383" s="50"/>
      <c r="J383" s="50"/>
      <c r="K383" s="50"/>
      <c r="L383" s="50"/>
      <c r="M383" s="50"/>
      <c r="N383" s="50"/>
      <c r="O383" s="35"/>
    </row>
    <row r="384" spans="1:15" x14ac:dyDescent="0.3">
      <c r="A384" s="35"/>
      <c r="B384" s="35"/>
      <c r="C384" s="35"/>
      <c r="D384" s="35"/>
      <c r="E384" s="35"/>
      <c r="F384" s="50"/>
      <c r="G384" s="50"/>
      <c r="H384" s="50"/>
      <c r="I384" s="50"/>
      <c r="J384" s="50"/>
      <c r="K384" s="50"/>
      <c r="L384" s="50"/>
      <c r="M384" s="50"/>
      <c r="N384" s="50"/>
      <c r="O384" s="35"/>
    </row>
    <row r="385" spans="1:15" x14ac:dyDescent="0.3">
      <c r="A385" s="35"/>
      <c r="B385" s="35"/>
      <c r="C385" s="35"/>
      <c r="D385" s="35"/>
      <c r="E385" s="35"/>
      <c r="F385" s="50"/>
      <c r="G385" s="50"/>
      <c r="H385" s="50"/>
      <c r="I385" s="50"/>
      <c r="J385" s="50"/>
      <c r="K385" s="50"/>
      <c r="L385" s="50"/>
      <c r="M385" s="50"/>
      <c r="N385" s="50"/>
      <c r="O385" s="35"/>
    </row>
    <row r="386" spans="1:15" x14ac:dyDescent="0.3">
      <c r="A386" s="35"/>
      <c r="B386" s="35"/>
      <c r="C386" s="35"/>
      <c r="D386" s="35"/>
      <c r="E386" s="35"/>
      <c r="F386" s="50"/>
      <c r="G386" s="50"/>
      <c r="H386" s="50"/>
      <c r="I386" s="50"/>
      <c r="J386" s="50"/>
      <c r="K386" s="50"/>
      <c r="L386" s="50"/>
      <c r="M386" s="50"/>
      <c r="N386" s="50"/>
      <c r="O386" s="35"/>
    </row>
    <row r="387" spans="1:15" x14ac:dyDescent="0.3">
      <c r="A387" s="35"/>
      <c r="B387" s="35"/>
      <c r="C387" s="35"/>
      <c r="D387" s="35"/>
      <c r="E387" s="35"/>
      <c r="F387" s="50"/>
      <c r="G387" s="50"/>
      <c r="H387" s="50"/>
      <c r="I387" s="50"/>
      <c r="J387" s="50"/>
      <c r="K387" s="50"/>
      <c r="L387" s="50"/>
      <c r="M387" s="50"/>
      <c r="N387" s="50"/>
      <c r="O387" s="35"/>
    </row>
    <row r="388" spans="1:15" x14ac:dyDescent="0.3">
      <c r="A388" s="35"/>
      <c r="B388" s="35"/>
      <c r="C388" s="35"/>
      <c r="D388" s="35"/>
      <c r="E388" s="35"/>
      <c r="F388" s="50"/>
      <c r="G388" s="50"/>
      <c r="H388" s="50"/>
      <c r="I388" s="50"/>
      <c r="J388" s="50"/>
      <c r="K388" s="50"/>
      <c r="L388" s="50"/>
      <c r="M388" s="50"/>
      <c r="N388" s="50"/>
      <c r="O388" s="35"/>
    </row>
    <row r="389" spans="1:15" x14ac:dyDescent="0.3">
      <c r="A389" s="35"/>
      <c r="B389" s="35"/>
      <c r="C389" s="35"/>
      <c r="D389" s="35"/>
      <c r="E389" s="35"/>
      <c r="F389" s="50"/>
      <c r="G389" s="50"/>
      <c r="H389" s="50"/>
      <c r="I389" s="50"/>
      <c r="J389" s="50"/>
      <c r="K389" s="50"/>
      <c r="L389" s="50"/>
      <c r="M389" s="50"/>
      <c r="N389" s="50"/>
      <c r="O389" s="35"/>
    </row>
    <row r="390" spans="1:15" x14ac:dyDescent="0.3">
      <c r="A390" s="35"/>
      <c r="B390" s="35"/>
      <c r="C390" s="35"/>
      <c r="D390" s="35"/>
      <c r="E390" s="35"/>
      <c r="F390" s="50"/>
      <c r="G390" s="50"/>
      <c r="H390" s="50"/>
      <c r="I390" s="50"/>
      <c r="J390" s="50"/>
      <c r="K390" s="50"/>
      <c r="L390" s="50"/>
      <c r="M390" s="50"/>
      <c r="N390" s="50"/>
      <c r="O390" s="35"/>
    </row>
    <row r="391" spans="1:15" x14ac:dyDescent="0.3">
      <c r="A391" s="35"/>
      <c r="B391" s="35"/>
      <c r="C391" s="35"/>
      <c r="D391" s="35"/>
      <c r="E391" s="35"/>
      <c r="F391" s="50"/>
      <c r="G391" s="50"/>
      <c r="H391" s="50"/>
      <c r="I391" s="50"/>
      <c r="J391" s="50"/>
      <c r="K391" s="50"/>
      <c r="L391" s="50"/>
      <c r="M391" s="50"/>
      <c r="N391" s="50"/>
      <c r="O391" s="35"/>
    </row>
    <row r="392" spans="1:15" x14ac:dyDescent="0.3">
      <c r="A392" s="35"/>
      <c r="B392" s="35"/>
      <c r="C392" s="35"/>
      <c r="D392" s="35"/>
      <c r="E392" s="35"/>
      <c r="F392" s="50"/>
      <c r="G392" s="50"/>
      <c r="H392" s="50"/>
      <c r="I392" s="50"/>
      <c r="J392" s="50"/>
      <c r="K392" s="50"/>
      <c r="L392" s="50"/>
      <c r="M392" s="50"/>
      <c r="N392" s="50"/>
      <c r="O392" s="35"/>
    </row>
    <row r="393" spans="1:15" x14ac:dyDescent="0.3">
      <c r="A393" s="35"/>
      <c r="B393" s="35"/>
      <c r="C393" s="35"/>
      <c r="D393" s="35"/>
      <c r="E393" s="35"/>
      <c r="F393" s="50"/>
      <c r="G393" s="50"/>
      <c r="H393" s="50"/>
      <c r="I393" s="50"/>
      <c r="J393" s="50"/>
      <c r="K393" s="50"/>
      <c r="L393" s="50"/>
      <c r="M393" s="50"/>
      <c r="N393" s="50"/>
      <c r="O393" s="35"/>
    </row>
    <row r="394" spans="1:15" x14ac:dyDescent="0.3">
      <c r="A394" s="35"/>
      <c r="B394" s="35"/>
      <c r="C394" s="35"/>
      <c r="D394" s="35"/>
      <c r="E394" s="35"/>
      <c r="F394" s="50"/>
      <c r="G394" s="50"/>
      <c r="H394" s="50"/>
      <c r="I394" s="50"/>
      <c r="J394" s="50"/>
      <c r="K394" s="50"/>
      <c r="L394" s="50"/>
      <c r="M394" s="50"/>
      <c r="N394" s="50"/>
      <c r="O394" s="35"/>
    </row>
    <row r="395" spans="1:15" x14ac:dyDescent="0.3">
      <c r="A395" s="35"/>
      <c r="B395" s="35"/>
      <c r="C395" s="35"/>
      <c r="D395" s="35"/>
      <c r="E395" s="35"/>
      <c r="F395" s="50"/>
      <c r="G395" s="50"/>
      <c r="H395" s="50"/>
      <c r="I395" s="50"/>
      <c r="J395" s="50"/>
      <c r="K395" s="50"/>
      <c r="L395" s="50"/>
      <c r="M395" s="50"/>
      <c r="N395" s="50"/>
      <c r="O395" s="35"/>
    </row>
    <row r="396" spans="1:15" x14ac:dyDescent="0.3">
      <c r="A396" s="35"/>
      <c r="B396" s="35"/>
      <c r="C396" s="35"/>
      <c r="D396" s="35"/>
      <c r="E396" s="35"/>
      <c r="F396" s="50"/>
      <c r="G396" s="50"/>
      <c r="H396" s="50"/>
      <c r="I396" s="50"/>
      <c r="J396" s="50"/>
      <c r="K396" s="50"/>
      <c r="L396" s="50"/>
      <c r="M396" s="50"/>
      <c r="N396" s="50"/>
      <c r="O396" s="35"/>
    </row>
    <row r="397" spans="1:15" x14ac:dyDescent="0.3">
      <c r="A397" s="35"/>
      <c r="B397" s="35"/>
      <c r="C397" s="35"/>
      <c r="D397" s="35"/>
      <c r="E397" s="35"/>
      <c r="F397" s="50"/>
      <c r="G397" s="50"/>
      <c r="H397" s="50"/>
      <c r="I397" s="50"/>
      <c r="J397" s="50"/>
      <c r="K397" s="50"/>
      <c r="L397" s="50"/>
      <c r="M397" s="50"/>
      <c r="N397" s="50"/>
      <c r="O397" s="35"/>
    </row>
    <row r="398" spans="1:15" x14ac:dyDescent="0.3">
      <c r="A398" s="35"/>
      <c r="B398" s="35"/>
      <c r="C398" s="35"/>
      <c r="D398" s="35"/>
      <c r="E398" s="35"/>
      <c r="F398" s="50"/>
      <c r="G398" s="50"/>
      <c r="H398" s="50"/>
      <c r="I398" s="50"/>
      <c r="J398" s="50"/>
      <c r="K398" s="50"/>
      <c r="L398" s="50"/>
      <c r="M398" s="50"/>
      <c r="N398" s="50"/>
      <c r="O398" s="35"/>
    </row>
    <row r="399" spans="1:15" x14ac:dyDescent="0.3">
      <c r="A399" s="35"/>
      <c r="B399" s="35"/>
      <c r="C399" s="35"/>
      <c r="D399" s="35"/>
      <c r="E399" s="35"/>
      <c r="F399" s="50"/>
      <c r="G399" s="50"/>
      <c r="H399" s="50"/>
      <c r="I399" s="50"/>
      <c r="J399" s="50"/>
      <c r="K399" s="50"/>
      <c r="L399" s="50"/>
      <c r="M399" s="50"/>
      <c r="N399" s="50"/>
      <c r="O399" s="35"/>
    </row>
    <row r="400" spans="1:15" x14ac:dyDescent="0.3">
      <c r="A400" s="35"/>
      <c r="B400" s="35"/>
      <c r="C400" s="35"/>
      <c r="D400" s="35"/>
      <c r="E400" s="35"/>
      <c r="F400" s="50"/>
      <c r="G400" s="50"/>
      <c r="H400" s="50"/>
      <c r="I400" s="50"/>
      <c r="J400" s="50"/>
      <c r="K400" s="50"/>
      <c r="L400" s="50"/>
      <c r="M400" s="50"/>
      <c r="N400" s="50"/>
      <c r="O400" s="35"/>
    </row>
    <row r="401" spans="1:15" x14ac:dyDescent="0.3">
      <c r="A401" s="35"/>
      <c r="B401" s="35"/>
      <c r="C401" s="35"/>
      <c r="D401" s="35"/>
      <c r="E401" s="35"/>
      <c r="F401" s="50"/>
      <c r="G401" s="50"/>
      <c r="H401" s="50"/>
      <c r="I401" s="50"/>
      <c r="J401" s="50"/>
      <c r="K401" s="50"/>
      <c r="L401" s="50"/>
      <c r="M401" s="50"/>
      <c r="N401" s="50"/>
      <c r="O401" s="35"/>
    </row>
    <row r="402" spans="1:15" x14ac:dyDescent="0.3">
      <c r="A402" s="35"/>
      <c r="B402" s="35"/>
      <c r="C402" s="35"/>
      <c r="D402" s="35"/>
      <c r="E402" s="35"/>
      <c r="F402" s="50"/>
      <c r="G402" s="50"/>
      <c r="H402" s="50"/>
      <c r="I402" s="50"/>
      <c r="J402" s="50"/>
      <c r="K402" s="50"/>
      <c r="L402" s="50"/>
      <c r="M402" s="50"/>
      <c r="N402" s="50"/>
      <c r="O402" s="35"/>
    </row>
    <row r="403" spans="1:15" x14ac:dyDescent="0.3">
      <c r="A403" s="35"/>
      <c r="B403" s="35"/>
      <c r="C403" s="35"/>
      <c r="D403" s="35"/>
      <c r="E403" s="35"/>
      <c r="F403" s="50"/>
      <c r="G403" s="50"/>
      <c r="H403" s="50"/>
      <c r="I403" s="50"/>
      <c r="J403" s="50"/>
      <c r="K403" s="50"/>
      <c r="L403" s="50"/>
      <c r="M403" s="50"/>
      <c r="N403" s="50"/>
      <c r="O403" s="35"/>
    </row>
    <row r="404" spans="1:15" x14ac:dyDescent="0.3">
      <c r="A404" s="35"/>
      <c r="B404" s="35"/>
      <c r="C404" s="35"/>
      <c r="D404" s="35"/>
      <c r="E404" s="35"/>
      <c r="F404" s="50"/>
      <c r="G404" s="50"/>
      <c r="H404" s="50"/>
      <c r="I404" s="50"/>
      <c r="J404" s="50"/>
      <c r="K404" s="50"/>
      <c r="L404" s="50"/>
      <c r="M404" s="50"/>
      <c r="N404" s="50"/>
      <c r="O404" s="35"/>
    </row>
    <row r="405" spans="1:15" x14ac:dyDescent="0.3">
      <c r="A405" s="35"/>
      <c r="B405" s="35"/>
      <c r="C405" s="35"/>
      <c r="D405" s="35"/>
      <c r="E405" s="35"/>
      <c r="F405" s="50"/>
      <c r="G405" s="50"/>
      <c r="H405" s="50"/>
      <c r="I405" s="50"/>
      <c r="J405" s="50"/>
      <c r="K405" s="50"/>
      <c r="L405" s="50"/>
      <c r="M405" s="50"/>
      <c r="N405" s="50"/>
      <c r="O405" s="35"/>
    </row>
    <row r="406" spans="1:15" x14ac:dyDescent="0.3">
      <c r="A406" s="35"/>
      <c r="B406" s="35"/>
      <c r="C406" s="35"/>
      <c r="D406" s="35"/>
      <c r="E406" s="35"/>
      <c r="F406" s="50"/>
      <c r="G406" s="50"/>
      <c r="H406" s="50"/>
      <c r="I406" s="50"/>
      <c r="J406" s="50"/>
      <c r="K406" s="50"/>
      <c r="L406" s="50"/>
      <c r="M406" s="50"/>
      <c r="N406" s="50"/>
      <c r="O406" s="35"/>
    </row>
    <row r="407" spans="1:15" x14ac:dyDescent="0.3">
      <c r="A407" s="35"/>
      <c r="B407" s="35"/>
      <c r="C407" s="35"/>
      <c r="D407" s="35"/>
      <c r="E407" s="35"/>
      <c r="F407" s="50"/>
      <c r="G407" s="50"/>
      <c r="H407" s="50"/>
      <c r="I407" s="50"/>
      <c r="J407" s="50"/>
      <c r="K407" s="50"/>
      <c r="L407" s="50"/>
      <c r="M407" s="50"/>
      <c r="N407" s="50"/>
      <c r="O407" s="35"/>
    </row>
    <row r="408" spans="1:15" x14ac:dyDescent="0.3">
      <c r="A408" s="35"/>
      <c r="B408" s="35"/>
      <c r="C408" s="35"/>
      <c r="D408" s="35"/>
      <c r="E408" s="35"/>
      <c r="F408" s="50"/>
      <c r="G408" s="50"/>
      <c r="H408" s="50"/>
      <c r="I408" s="50"/>
      <c r="J408" s="50"/>
      <c r="K408" s="50"/>
      <c r="L408" s="50"/>
      <c r="M408" s="50"/>
      <c r="N408" s="50"/>
      <c r="O408" s="35"/>
    </row>
    <row r="409" spans="1:15" x14ac:dyDescent="0.3">
      <c r="A409" s="35"/>
      <c r="B409" s="35"/>
      <c r="C409" s="35"/>
      <c r="D409" s="35"/>
      <c r="E409" s="35"/>
      <c r="F409" s="50"/>
      <c r="G409" s="50"/>
      <c r="H409" s="50"/>
      <c r="I409" s="50"/>
      <c r="J409" s="50"/>
      <c r="K409" s="50"/>
      <c r="L409" s="50"/>
      <c r="M409" s="50"/>
      <c r="N409" s="50"/>
      <c r="O409" s="35"/>
    </row>
    <row r="410" spans="1:15" x14ac:dyDescent="0.3">
      <c r="A410" s="35"/>
      <c r="B410" s="35"/>
      <c r="C410" s="35"/>
      <c r="D410" s="35"/>
      <c r="E410" s="35"/>
      <c r="F410" s="50"/>
      <c r="G410" s="50"/>
      <c r="H410" s="50"/>
      <c r="I410" s="50"/>
      <c r="J410" s="50"/>
      <c r="K410" s="50"/>
      <c r="L410" s="50"/>
      <c r="M410" s="50"/>
      <c r="N410" s="50"/>
      <c r="O410" s="35"/>
    </row>
    <row r="411" spans="1:15" x14ac:dyDescent="0.3">
      <c r="A411" s="35"/>
      <c r="B411" s="35"/>
      <c r="C411" s="35"/>
      <c r="D411" s="35"/>
      <c r="E411" s="35"/>
      <c r="F411" s="50"/>
      <c r="G411" s="50"/>
      <c r="H411" s="50"/>
      <c r="I411" s="50"/>
      <c r="J411" s="50"/>
      <c r="K411" s="50"/>
      <c r="L411" s="50"/>
      <c r="M411" s="50"/>
      <c r="N411" s="50"/>
      <c r="O411" s="35"/>
    </row>
    <row r="412" spans="1:15" x14ac:dyDescent="0.3">
      <c r="A412" s="35"/>
      <c r="B412" s="35"/>
      <c r="C412" s="35"/>
      <c r="D412" s="35"/>
      <c r="E412" s="35"/>
      <c r="F412" s="50"/>
      <c r="G412" s="50"/>
      <c r="H412" s="50"/>
      <c r="I412" s="50"/>
      <c r="J412" s="50"/>
      <c r="K412" s="50"/>
      <c r="L412" s="50"/>
      <c r="M412" s="50"/>
      <c r="N412" s="50"/>
      <c r="O412" s="35"/>
    </row>
    <row r="413" spans="1:15" x14ac:dyDescent="0.3">
      <c r="A413" s="35"/>
      <c r="B413" s="35"/>
      <c r="C413" s="35"/>
      <c r="D413" s="35"/>
      <c r="E413" s="35"/>
      <c r="F413" s="50"/>
      <c r="G413" s="50"/>
      <c r="H413" s="50"/>
      <c r="I413" s="50"/>
      <c r="J413" s="50"/>
      <c r="K413" s="50"/>
      <c r="L413" s="50"/>
      <c r="M413" s="50"/>
      <c r="N413" s="50"/>
      <c r="O413" s="35"/>
    </row>
    <row r="414" spans="1:15" x14ac:dyDescent="0.3">
      <c r="A414" s="35"/>
      <c r="B414" s="35"/>
      <c r="C414" s="35"/>
      <c r="D414" s="35"/>
      <c r="E414" s="35"/>
      <c r="F414" s="50"/>
      <c r="G414" s="50"/>
      <c r="H414" s="50"/>
      <c r="I414" s="50"/>
      <c r="J414" s="50"/>
      <c r="K414" s="50"/>
      <c r="L414" s="50"/>
      <c r="M414" s="50"/>
      <c r="N414" s="50"/>
      <c r="O414" s="35"/>
    </row>
    <row r="415" spans="1:15" x14ac:dyDescent="0.3">
      <c r="A415" s="35"/>
      <c r="B415" s="35"/>
      <c r="C415" s="35"/>
      <c r="D415" s="35"/>
      <c r="E415" s="35"/>
      <c r="F415" s="50"/>
      <c r="G415" s="50"/>
      <c r="H415" s="50"/>
      <c r="I415" s="50"/>
      <c r="J415" s="50"/>
      <c r="K415" s="50"/>
      <c r="L415" s="50"/>
      <c r="M415" s="50"/>
      <c r="N415" s="50"/>
      <c r="O415" s="35"/>
    </row>
    <row r="416" spans="1:15" x14ac:dyDescent="0.3">
      <c r="A416" s="35"/>
      <c r="B416" s="35"/>
      <c r="C416" s="35"/>
      <c r="D416" s="35"/>
      <c r="E416" s="35"/>
      <c r="F416" s="50"/>
      <c r="G416" s="50"/>
      <c r="H416" s="50"/>
      <c r="I416" s="50"/>
      <c r="J416" s="50"/>
      <c r="K416" s="50"/>
      <c r="L416" s="50"/>
      <c r="M416" s="50"/>
      <c r="N416" s="50"/>
      <c r="O416" s="35"/>
    </row>
    <row r="417" spans="1:15" x14ac:dyDescent="0.3">
      <c r="A417" s="35"/>
      <c r="B417" s="35"/>
      <c r="C417" s="35"/>
      <c r="D417" s="35"/>
      <c r="E417" s="35"/>
      <c r="F417" s="50"/>
      <c r="G417" s="50"/>
      <c r="H417" s="50"/>
      <c r="I417" s="50"/>
      <c r="J417" s="50"/>
      <c r="K417" s="50"/>
      <c r="L417" s="50"/>
      <c r="M417" s="50"/>
      <c r="N417" s="50"/>
      <c r="O417" s="35"/>
    </row>
    <row r="418" spans="1:15" x14ac:dyDescent="0.3">
      <c r="A418" s="35"/>
      <c r="B418" s="35"/>
      <c r="C418" s="35"/>
      <c r="D418" s="35"/>
      <c r="E418" s="35"/>
      <c r="F418" s="50"/>
      <c r="G418" s="50"/>
      <c r="H418" s="50"/>
      <c r="I418" s="50"/>
      <c r="J418" s="50"/>
      <c r="K418" s="50"/>
      <c r="L418" s="50"/>
      <c r="M418" s="50"/>
      <c r="N418" s="50"/>
      <c r="O418" s="35"/>
    </row>
    <row r="419" spans="1:15" x14ac:dyDescent="0.3">
      <c r="A419" s="35"/>
      <c r="B419" s="35"/>
      <c r="C419" s="35"/>
      <c r="D419" s="35"/>
      <c r="E419" s="35"/>
      <c r="F419" s="50"/>
      <c r="G419" s="50"/>
      <c r="H419" s="50"/>
      <c r="I419" s="50"/>
      <c r="J419" s="50"/>
      <c r="K419" s="50"/>
      <c r="L419" s="50"/>
      <c r="M419" s="50"/>
      <c r="N419" s="50"/>
      <c r="O419" s="35"/>
    </row>
    <row r="420" spans="1:15" x14ac:dyDescent="0.3">
      <c r="A420" s="35"/>
      <c r="B420" s="35"/>
      <c r="C420" s="35"/>
      <c r="D420" s="35"/>
      <c r="E420" s="35"/>
      <c r="F420" s="50"/>
      <c r="G420" s="50"/>
      <c r="H420" s="50"/>
      <c r="I420" s="50"/>
      <c r="J420" s="50"/>
      <c r="K420" s="50"/>
      <c r="L420" s="50"/>
      <c r="M420" s="50"/>
      <c r="N420" s="50"/>
      <c r="O420" s="35"/>
    </row>
    <row r="421" spans="1:15" x14ac:dyDescent="0.3">
      <c r="A421" s="35"/>
      <c r="B421" s="35"/>
      <c r="C421" s="35"/>
      <c r="D421" s="35"/>
      <c r="E421" s="35"/>
      <c r="F421" s="50"/>
      <c r="G421" s="50"/>
      <c r="H421" s="50"/>
      <c r="I421" s="50"/>
      <c r="J421" s="50"/>
      <c r="K421" s="50"/>
      <c r="L421" s="50"/>
      <c r="M421" s="50"/>
      <c r="N421" s="50"/>
      <c r="O421" s="35"/>
    </row>
    <row r="422" spans="1:15" x14ac:dyDescent="0.3">
      <c r="A422" s="35"/>
      <c r="B422" s="35"/>
      <c r="C422" s="35"/>
      <c r="D422" s="35"/>
      <c r="E422" s="35"/>
      <c r="F422" s="50"/>
      <c r="G422" s="50"/>
      <c r="H422" s="50"/>
      <c r="I422" s="50"/>
      <c r="J422" s="50"/>
      <c r="K422" s="50"/>
      <c r="L422" s="50"/>
      <c r="M422" s="50"/>
      <c r="N422" s="50"/>
      <c r="O422" s="35"/>
    </row>
  </sheetData>
  <conditionalFormatting sqref="L3:L120">
    <cfRule type="expression" dxfId="3" priority="5">
      <formula>$L3="Forfalt"</formula>
    </cfRule>
    <cfRule type="expression" dxfId="2" priority="6">
      <formula>$L3="Ubetalt"</formula>
    </cfRule>
    <cfRule type="expression" dxfId="1" priority="7">
      <formula>$L3="Betalt"</formula>
    </cfRule>
  </conditionalFormatting>
  <conditionalFormatting sqref="N3:N120">
    <cfRule type="cellIs" dxfId="0" priority="8" operator="greaterThan">
      <formula>0</formula>
    </cfRule>
  </conditionalFormatting>
  <dataValidations count="2">
    <dataValidation type="date" operator="greaterThan" allowBlank="1" sqref="D3:D120 K3:K120" xr:uid="{00000000-0002-0000-0600-000000000000}">
      <formula1>DATE(2000,1,1)</formula1>
    </dataValidation>
    <dataValidation type="list" allowBlank="1" sqref="B3:B120" xr:uid="{00000000-0002-0000-0600-000001000000}">
      <formula1>lstProsjektID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2"/>
  <sheetViews>
    <sheetView showGridLines="0" workbookViewId="0">
      <selection activeCell="G38" sqref="G38"/>
    </sheetView>
  </sheetViews>
  <sheetFormatPr baseColWidth="10" defaultColWidth="8.88671875" defaultRowHeight="14.4" x14ac:dyDescent="0.3"/>
  <cols>
    <col min="1" max="1" width="22" customWidth="1"/>
    <col min="2" max="2" width="18" customWidth="1"/>
    <col min="3" max="4" width="16" customWidth="1"/>
    <col min="5" max="5" width="10" customWidth="1"/>
    <col min="6" max="6" width="2" customWidth="1"/>
    <col min="7" max="7" width="14" customWidth="1"/>
    <col min="8" max="8" width="10" customWidth="1"/>
  </cols>
  <sheetData>
    <row r="1" spans="1:8" ht="21" customHeight="1" x14ac:dyDescent="0.3">
      <c r="A1" s="1" t="s">
        <v>199</v>
      </c>
    </row>
    <row r="3" spans="1:8" x14ac:dyDescent="0.3">
      <c r="A3" s="10" t="s">
        <v>200</v>
      </c>
      <c r="B3" s="53">
        <v>2025</v>
      </c>
    </row>
    <row r="4" spans="1:8" x14ac:dyDescent="0.3">
      <c r="A4" s="10" t="s">
        <v>201</v>
      </c>
      <c r="B4" s="54">
        <v>0.25</v>
      </c>
    </row>
    <row r="5" spans="1:8" x14ac:dyDescent="0.3">
      <c r="A5" s="10" t="s">
        <v>202</v>
      </c>
      <c r="B5" s="51">
        <v>850</v>
      </c>
    </row>
    <row r="6" spans="1:8" ht="28.8" customHeight="1" x14ac:dyDescent="0.3">
      <c r="A6" s="10" t="s">
        <v>203</v>
      </c>
      <c r="B6" t="s">
        <v>204</v>
      </c>
    </row>
    <row r="7" spans="1:8" x14ac:dyDescent="0.3">
      <c r="A7" s="60" t="s">
        <v>205</v>
      </c>
      <c r="B7" s="25">
        <f ca="1">TODAY()</f>
        <v>46019</v>
      </c>
    </row>
    <row r="9" spans="1:8" ht="15.6" customHeight="1" x14ac:dyDescent="0.3">
      <c r="A9" s="29" t="s">
        <v>206</v>
      </c>
      <c r="C9" s="29" t="s">
        <v>207</v>
      </c>
      <c r="D9" s="29" t="s">
        <v>208</v>
      </c>
      <c r="E9" s="29" t="s">
        <v>209</v>
      </c>
      <c r="G9" s="29" t="s">
        <v>210</v>
      </c>
    </row>
    <row r="10" spans="1:8" x14ac:dyDescent="0.3">
      <c r="A10" s="30" t="s">
        <v>36</v>
      </c>
      <c r="C10" s="30" t="s">
        <v>211</v>
      </c>
      <c r="D10" s="30" t="s">
        <v>36</v>
      </c>
      <c r="E10" s="30" t="s">
        <v>118</v>
      </c>
      <c r="G10" s="31" t="s">
        <v>65</v>
      </c>
      <c r="H10" s="31" t="s">
        <v>4</v>
      </c>
    </row>
    <row r="11" spans="1:8" x14ac:dyDescent="0.3">
      <c r="A11" s="30" t="s">
        <v>37</v>
      </c>
      <c r="C11" s="30" t="s">
        <v>82</v>
      </c>
      <c r="D11" s="30" t="s">
        <v>148</v>
      </c>
      <c r="E11" s="30" t="s">
        <v>129</v>
      </c>
      <c r="G11" s="32">
        <v>45658</v>
      </c>
      <c r="H11" s="33" t="s">
        <v>8</v>
      </c>
    </row>
    <row r="12" spans="1:8" x14ac:dyDescent="0.3">
      <c r="A12" s="30" t="s">
        <v>38</v>
      </c>
      <c r="C12" s="30" t="s">
        <v>108</v>
      </c>
      <c r="G12" s="32">
        <v>45689</v>
      </c>
      <c r="H12" s="33" t="s">
        <v>10</v>
      </c>
    </row>
    <row r="13" spans="1:8" x14ac:dyDescent="0.3">
      <c r="A13" s="30" t="s">
        <v>39</v>
      </c>
      <c r="C13" s="30" t="s">
        <v>93</v>
      </c>
      <c r="G13" s="32">
        <v>45717</v>
      </c>
      <c r="H13" s="33" t="s">
        <v>12</v>
      </c>
    </row>
    <row r="14" spans="1:8" x14ac:dyDescent="0.3">
      <c r="A14" s="30" t="s">
        <v>40</v>
      </c>
      <c r="G14" s="32">
        <v>45748</v>
      </c>
      <c r="H14" s="33" t="s">
        <v>14</v>
      </c>
    </row>
    <row r="15" spans="1:8" x14ac:dyDescent="0.3">
      <c r="A15" s="30" t="s">
        <v>41</v>
      </c>
      <c r="G15" s="32">
        <v>45778</v>
      </c>
      <c r="H15" s="33" t="s">
        <v>16</v>
      </c>
    </row>
    <row r="16" spans="1:8" x14ac:dyDescent="0.3">
      <c r="G16" s="32">
        <v>45809</v>
      </c>
      <c r="H16" s="33" t="s">
        <v>18</v>
      </c>
    </row>
    <row r="17" spans="7:8" x14ac:dyDescent="0.3">
      <c r="G17" s="32">
        <v>45839</v>
      </c>
      <c r="H17" s="33" t="s">
        <v>20</v>
      </c>
    </row>
    <row r="18" spans="7:8" x14ac:dyDescent="0.3">
      <c r="G18" s="32">
        <v>45870</v>
      </c>
      <c r="H18" s="33" t="s">
        <v>21</v>
      </c>
    </row>
    <row r="19" spans="7:8" x14ac:dyDescent="0.3">
      <c r="G19" s="32">
        <v>45901</v>
      </c>
      <c r="H19" s="33" t="s">
        <v>23</v>
      </c>
    </row>
    <row r="20" spans="7:8" x14ac:dyDescent="0.3">
      <c r="G20" s="32">
        <v>45931</v>
      </c>
      <c r="H20" s="33" t="s">
        <v>30</v>
      </c>
    </row>
    <row r="21" spans="7:8" x14ac:dyDescent="0.3">
      <c r="G21" s="32">
        <v>45962</v>
      </c>
      <c r="H21" s="33" t="s">
        <v>31</v>
      </c>
    </row>
    <row r="22" spans="7:8" x14ac:dyDescent="0.3">
      <c r="G22" s="32">
        <v>45992</v>
      </c>
      <c r="H22" s="33" t="s">
        <v>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2"/>
  <sheetViews>
    <sheetView showGridLines="0" tabSelected="1" workbookViewId="0">
      <selection activeCell="A41" sqref="A41"/>
    </sheetView>
  </sheetViews>
  <sheetFormatPr baseColWidth="10" defaultColWidth="8.88671875" defaultRowHeight="14.4" x14ac:dyDescent="0.3"/>
  <cols>
    <col min="1" max="1" width="105.44140625" customWidth="1"/>
  </cols>
  <sheetData>
    <row r="1" spans="1:1" ht="21" customHeight="1" x14ac:dyDescent="0.3">
      <c r="A1" s="1" t="s">
        <v>212</v>
      </c>
    </row>
    <row r="3" spans="1:1" x14ac:dyDescent="0.3">
      <c r="A3" s="10" t="s">
        <v>213</v>
      </c>
    </row>
    <row r="4" spans="1:1" x14ac:dyDescent="0.3">
      <c r="A4" s="34"/>
    </row>
    <row r="5" spans="1:1" x14ac:dyDescent="0.3">
      <c r="A5" s="34" t="s">
        <v>214</v>
      </c>
    </row>
    <row r="6" spans="1:1" s="37" customFormat="1" x14ac:dyDescent="0.3">
      <c r="A6" s="36" t="s">
        <v>215</v>
      </c>
    </row>
    <row r="7" spans="1:1" x14ac:dyDescent="0.3">
      <c r="A7" s="34" t="s">
        <v>216</v>
      </c>
    </row>
    <row r="8" spans="1:1" x14ac:dyDescent="0.3">
      <c r="A8" s="34" t="s">
        <v>217</v>
      </c>
    </row>
    <row r="9" spans="1:1" x14ac:dyDescent="0.3">
      <c r="A9" s="34" t="s">
        <v>218</v>
      </c>
    </row>
    <row r="10" spans="1:1" s="37" customFormat="1" x14ac:dyDescent="0.3">
      <c r="A10" s="36" t="s">
        <v>219</v>
      </c>
    </row>
    <row r="11" spans="1:1" x14ac:dyDescent="0.3">
      <c r="A11" s="34" t="s">
        <v>220</v>
      </c>
    </row>
    <row r="12" spans="1:1" s="37" customFormat="1" x14ac:dyDescent="0.3">
      <c r="A12" s="36" t="s">
        <v>221</v>
      </c>
    </row>
    <row r="13" spans="1:1" x14ac:dyDescent="0.3">
      <c r="A13" s="34" t="s">
        <v>222</v>
      </c>
    </row>
    <row r="14" spans="1:1" x14ac:dyDescent="0.3">
      <c r="A14" s="34" t="s">
        <v>223</v>
      </c>
    </row>
    <row r="15" spans="1:1" x14ac:dyDescent="0.3">
      <c r="A15" s="34"/>
    </row>
    <row r="16" spans="1:1" s="37" customFormat="1" x14ac:dyDescent="0.3">
      <c r="A16" s="36" t="s">
        <v>224</v>
      </c>
    </row>
    <row r="17" spans="1:1" x14ac:dyDescent="0.3">
      <c r="A17" s="34" t="s">
        <v>225</v>
      </c>
    </row>
    <row r="18" spans="1:1" x14ac:dyDescent="0.3">
      <c r="A18" s="34" t="s">
        <v>226</v>
      </c>
    </row>
    <row r="19" spans="1:1" x14ac:dyDescent="0.3">
      <c r="A19" s="34"/>
    </row>
    <row r="20" spans="1:1" x14ac:dyDescent="0.3">
      <c r="A20" s="34" t="s">
        <v>227</v>
      </c>
    </row>
    <row r="21" spans="1:1" x14ac:dyDescent="0.3">
      <c r="A21" s="62" t="s">
        <v>228</v>
      </c>
    </row>
    <row r="22" spans="1:1" x14ac:dyDescent="0.3">
      <c r="A22" s="62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5</vt:i4>
      </vt:variant>
    </vt:vector>
  </HeadingPairs>
  <TitlesOfParts>
    <vt:vector size="14" baseType="lpstr">
      <vt:lpstr>Dashboard</vt:lpstr>
      <vt:lpstr>Rapport Prosjekt</vt:lpstr>
      <vt:lpstr>Prosjekter</vt:lpstr>
      <vt:lpstr>Kunder</vt:lpstr>
      <vt:lpstr>Budsjett</vt:lpstr>
      <vt:lpstr>Kostnader</vt:lpstr>
      <vt:lpstr>Fakturering</vt:lpstr>
      <vt:lpstr>Innstillinger</vt:lpstr>
      <vt:lpstr>Les Meg</vt:lpstr>
      <vt:lpstr>lstJaNei</vt:lpstr>
      <vt:lpstr>lstKategorier</vt:lpstr>
      <vt:lpstr>lstKostType</vt:lpstr>
      <vt:lpstr>lstMaanedStart</vt:lpstr>
      <vt:lpstr>lstStatus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Christoffer Kyllingstad</cp:lastModifiedBy>
  <dcterms:created xsi:type="dcterms:W3CDTF">2025-12-27T22:05:26Z</dcterms:created>
  <dcterms:modified xsi:type="dcterms:W3CDTF">2025-12-28T12:44:55Z</dcterms:modified>
</cp:coreProperties>
</file>