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.kyllingstad\ai-konsulent-nettside\public\eksempler\excel\"/>
    </mc:Choice>
  </mc:AlternateContent>
  <xr:revisionPtr revIDLastSave="0" documentId="13_ncr:1_{5A9E2ED3-520B-4A89-AAEA-FFBBA4D83228}" xr6:coauthVersionLast="47" xr6:coauthVersionMax="47" xr10:uidLastSave="{00000000-0000-0000-0000-000000000000}"/>
  <bookViews>
    <workbookView xWindow="-31125" yWindow="0" windowWidth="30465" windowHeight="20985" activeTab="1" xr2:uid="{00000000-000D-0000-FFFF-FFFF00000000}"/>
  </bookViews>
  <sheets>
    <sheet name="Hjelp" sheetId="3" r:id="rId1"/>
    <sheet name="Månedlig rapport" sheetId="1" r:id="rId2"/>
    <sheet name="Dashboard" sheetId="2" r:id="rId3"/>
    <sheet name="Kunder" sheetId="5" r:id="rId4"/>
    <sheet name="Prosjekter" sheetId="6" r:id="rId5"/>
    <sheet name="Fakturaer" sheetId="7" r:id="rId6"/>
    <sheet name="Salg" sheetId="8" r:id="rId7"/>
    <sheet name="Salg Kategori" sheetId="9" r:id="rId8"/>
    <sheet name="Lager" sheetId="10" r:id="rId9"/>
    <sheet name="Oppsummering" sheetId="11" r:id="rId10"/>
    <sheet name="Parametre" sheetId="4" r:id="rId11"/>
  </sheets>
  <definedNames>
    <definedName name="lstClientID">Parametre!$A$5:$A$7</definedName>
    <definedName name="lstKategori">Parametre!$F$5:$F$11</definedName>
    <definedName name="lstKundeNavn">Parametre!$B$5:$B$7</definedName>
    <definedName name="lstMaaned">Parametre!$H$5:$H$16</definedName>
    <definedName name="lstAar">Parametre!$D$5:$D$7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1" l="1"/>
  <c r="E39" i="11"/>
  <c r="D39" i="11"/>
  <c r="I38" i="11"/>
  <c r="H38" i="11"/>
  <c r="J38" i="11" s="1"/>
  <c r="K38" i="11" s="1"/>
  <c r="F38" i="11"/>
  <c r="G38" i="11" s="1"/>
  <c r="E38" i="11"/>
  <c r="D38" i="11"/>
  <c r="L39" i="11" s="1"/>
  <c r="M39" i="11" s="1"/>
  <c r="H37" i="11"/>
  <c r="E37" i="11"/>
  <c r="D37" i="11"/>
  <c r="L36" i="11"/>
  <c r="M36" i="11" s="1"/>
  <c r="I36" i="11"/>
  <c r="H36" i="11"/>
  <c r="I37" i="11" s="1"/>
  <c r="J37" i="11" s="1"/>
  <c r="K37" i="11" s="1"/>
  <c r="E36" i="11"/>
  <c r="D36" i="11"/>
  <c r="H35" i="11"/>
  <c r="E35" i="11"/>
  <c r="D35" i="11"/>
  <c r="J34" i="11"/>
  <c r="K34" i="11" s="1"/>
  <c r="I34" i="11"/>
  <c r="H34" i="11"/>
  <c r="I35" i="11" s="1"/>
  <c r="E34" i="11"/>
  <c r="D34" i="11"/>
  <c r="F34" i="11" s="1"/>
  <c r="L33" i="11"/>
  <c r="M33" i="11" s="1"/>
  <c r="H33" i="11"/>
  <c r="F33" i="11"/>
  <c r="E33" i="11"/>
  <c r="D33" i="11"/>
  <c r="G33" i="11" s="1"/>
  <c r="H32" i="11"/>
  <c r="E32" i="11"/>
  <c r="D32" i="11"/>
  <c r="L31" i="11"/>
  <c r="M31" i="11" s="1"/>
  <c r="J31" i="11"/>
  <c r="K31" i="11" s="1"/>
  <c r="I31" i="11"/>
  <c r="H31" i="11"/>
  <c r="I32" i="11" s="1"/>
  <c r="E31" i="11"/>
  <c r="D31" i="11"/>
  <c r="L32" i="11" s="1"/>
  <c r="M32" i="11" s="1"/>
  <c r="H30" i="11"/>
  <c r="J30" i="11" s="1"/>
  <c r="K30" i="11" s="1"/>
  <c r="F30" i="11"/>
  <c r="E30" i="11"/>
  <c r="D30" i="11"/>
  <c r="G30" i="11" s="1"/>
  <c r="L29" i="11"/>
  <c r="M29" i="11" s="1"/>
  <c r="I29" i="11"/>
  <c r="H29" i="11"/>
  <c r="I30" i="11" s="1"/>
  <c r="F29" i="11"/>
  <c r="G29" i="11" s="1"/>
  <c r="E29" i="11"/>
  <c r="D29" i="11"/>
  <c r="L30" i="11" s="1"/>
  <c r="M30" i="11" s="1"/>
  <c r="L28" i="11"/>
  <c r="M28" i="11" s="1"/>
  <c r="I28" i="11"/>
  <c r="H28" i="11"/>
  <c r="J28" i="11" s="1"/>
  <c r="K28" i="11" s="1"/>
  <c r="E28" i="11"/>
  <c r="D28" i="11"/>
  <c r="I27" i="11"/>
  <c r="H27" i="11"/>
  <c r="J27" i="11" s="1"/>
  <c r="K27" i="11" s="1"/>
  <c r="F27" i="11"/>
  <c r="G27" i="11" s="1"/>
  <c r="E27" i="11"/>
  <c r="D27" i="11"/>
  <c r="H26" i="11"/>
  <c r="E26" i="11"/>
  <c r="D26" i="11"/>
  <c r="L25" i="11"/>
  <c r="M25" i="11" s="1"/>
  <c r="I25" i="11"/>
  <c r="H25" i="11"/>
  <c r="I26" i="11" s="1"/>
  <c r="J26" i="11" s="1"/>
  <c r="K26" i="11" s="1"/>
  <c r="E25" i="11"/>
  <c r="D25" i="11"/>
  <c r="H24" i="11"/>
  <c r="E24" i="11"/>
  <c r="D24" i="11"/>
  <c r="L23" i="11"/>
  <c r="J23" i="11"/>
  <c r="K23" i="11" s="1"/>
  <c r="I23" i="11"/>
  <c r="H23" i="11"/>
  <c r="I24" i="11" s="1"/>
  <c r="E23" i="11"/>
  <c r="D23" i="11"/>
  <c r="M23" i="11" s="1"/>
  <c r="L22" i="11"/>
  <c r="M22" i="11" s="1"/>
  <c r="H22" i="11"/>
  <c r="F22" i="11"/>
  <c r="E22" i="11"/>
  <c r="D22" i="11"/>
  <c r="G22" i="11" s="1"/>
  <c r="H21" i="11"/>
  <c r="E21" i="11"/>
  <c r="D21" i="11"/>
  <c r="L20" i="11"/>
  <c r="M20" i="11" s="1"/>
  <c r="J20" i="11"/>
  <c r="K20" i="11" s="1"/>
  <c r="I20" i="11"/>
  <c r="H20" i="11"/>
  <c r="I21" i="11" s="1"/>
  <c r="E20" i="11"/>
  <c r="D20" i="11"/>
  <c r="L21" i="11" s="1"/>
  <c r="M21" i="11" s="1"/>
  <c r="L19" i="11"/>
  <c r="M19" i="11" s="1"/>
  <c r="H19" i="11"/>
  <c r="F19" i="11"/>
  <c r="E19" i="11"/>
  <c r="D19" i="11"/>
  <c r="G19" i="11" s="1"/>
  <c r="L18" i="11"/>
  <c r="M18" i="11" s="1"/>
  <c r="I18" i="11"/>
  <c r="H18" i="11"/>
  <c r="I19" i="11" s="1"/>
  <c r="F18" i="11"/>
  <c r="G18" i="11" s="1"/>
  <c r="E18" i="11"/>
  <c r="D18" i="11"/>
  <c r="H17" i="11"/>
  <c r="E17" i="11"/>
  <c r="D17" i="11"/>
  <c r="L16" i="11"/>
  <c r="M16" i="11" s="1"/>
  <c r="I16" i="11"/>
  <c r="H16" i="11"/>
  <c r="I17" i="11" s="1"/>
  <c r="J17" i="11" s="1"/>
  <c r="K17" i="11" s="1"/>
  <c r="F16" i="11"/>
  <c r="G16" i="11" s="1"/>
  <c r="E16" i="11"/>
  <c r="D16" i="11"/>
  <c r="L17" i="11" s="1"/>
  <c r="M17" i="11" s="1"/>
  <c r="H15" i="11"/>
  <c r="E15" i="11"/>
  <c r="D15" i="11"/>
  <c r="L14" i="11"/>
  <c r="M14" i="11" s="1"/>
  <c r="I14" i="11"/>
  <c r="H14" i="11"/>
  <c r="I15" i="11" s="1"/>
  <c r="J15" i="11" s="1"/>
  <c r="K15" i="11" s="1"/>
  <c r="E14" i="11"/>
  <c r="D14" i="11"/>
  <c r="F14" i="11" s="1"/>
  <c r="H13" i="11"/>
  <c r="F13" i="11"/>
  <c r="E13" i="11"/>
  <c r="D13" i="11"/>
  <c r="G13" i="11" s="1"/>
  <c r="L12" i="11"/>
  <c r="M12" i="11" s="1"/>
  <c r="J12" i="11"/>
  <c r="K12" i="11" s="1"/>
  <c r="I12" i="11"/>
  <c r="H12" i="11"/>
  <c r="I13" i="11" s="1"/>
  <c r="E12" i="11"/>
  <c r="D12" i="11"/>
  <c r="L11" i="11"/>
  <c r="M11" i="11" s="1"/>
  <c r="H11" i="11"/>
  <c r="F11" i="11"/>
  <c r="E11" i="11"/>
  <c r="D11" i="11"/>
  <c r="G11" i="11" s="1"/>
  <c r="H10" i="11"/>
  <c r="E10" i="11"/>
  <c r="D10" i="11"/>
  <c r="L9" i="11"/>
  <c r="M9" i="11" s="1"/>
  <c r="H9" i="11"/>
  <c r="I10" i="11" s="1"/>
  <c r="E9" i="11"/>
  <c r="D9" i="11"/>
  <c r="L10" i="11" s="1"/>
  <c r="M10" i="11" s="1"/>
  <c r="L8" i="11"/>
  <c r="M8" i="11" s="1"/>
  <c r="H8" i="11"/>
  <c r="F8" i="11"/>
  <c r="E8" i="11"/>
  <c r="D8" i="11"/>
  <c r="G8" i="11" s="1"/>
  <c r="L7" i="11"/>
  <c r="M7" i="11" s="1"/>
  <c r="I7" i="11"/>
  <c r="H7" i="11"/>
  <c r="I8" i="11" s="1"/>
  <c r="F7" i="11"/>
  <c r="G7" i="11" s="1"/>
  <c r="E7" i="11"/>
  <c r="D7" i="11"/>
  <c r="H6" i="11"/>
  <c r="E6" i="11"/>
  <c r="D6" i="11"/>
  <c r="F6" i="11" s="1"/>
  <c r="I5" i="11"/>
  <c r="H5" i="11"/>
  <c r="I6" i="11" s="1"/>
  <c r="J6" i="11" s="1"/>
  <c r="K6" i="11" s="1"/>
  <c r="F5" i="11"/>
  <c r="G5" i="11" s="1"/>
  <c r="E5" i="11"/>
  <c r="D5" i="11"/>
  <c r="L6" i="11" s="1"/>
  <c r="M6" i="11" s="1"/>
  <c r="M4" i="11"/>
  <c r="L4" i="11"/>
  <c r="J4" i="11"/>
  <c r="K4" i="11" s="1"/>
  <c r="I4" i="11"/>
  <c r="H4" i="11"/>
  <c r="E4" i="11"/>
  <c r="D4" i="11"/>
  <c r="K39" i="7"/>
  <c r="J39" i="7"/>
  <c r="H39" i="7"/>
  <c r="K38" i="7"/>
  <c r="H38" i="7"/>
  <c r="J38" i="7" s="1"/>
  <c r="K37" i="7"/>
  <c r="H37" i="7"/>
  <c r="J37" i="7" s="1"/>
  <c r="K36" i="7"/>
  <c r="H36" i="7"/>
  <c r="J36" i="7" s="1"/>
  <c r="K35" i="7"/>
  <c r="J35" i="7"/>
  <c r="H35" i="7"/>
  <c r="K34" i="7"/>
  <c r="H34" i="7"/>
  <c r="J34" i="7" s="1"/>
  <c r="K33" i="7"/>
  <c r="H33" i="7"/>
  <c r="J33" i="7" s="1"/>
  <c r="K32" i="7"/>
  <c r="H32" i="7"/>
  <c r="J32" i="7" s="1"/>
  <c r="K31" i="7"/>
  <c r="H31" i="7"/>
  <c r="J31" i="7" s="1"/>
  <c r="K30" i="7"/>
  <c r="H30" i="7"/>
  <c r="J30" i="7" s="1"/>
  <c r="K29" i="7"/>
  <c r="J29" i="7"/>
  <c r="H29" i="7"/>
  <c r="K28" i="7"/>
  <c r="J28" i="7"/>
  <c r="H28" i="7"/>
  <c r="K27" i="7"/>
  <c r="J27" i="7"/>
  <c r="H27" i="7"/>
  <c r="K26" i="7"/>
  <c r="H26" i="7"/>
  <c r="J26" i="7" s="1"/>
  <c r="K25" i="7"/>
  <c r="H25" i="7"/>
  <c r="J25" i="7" s="1"/>
  <c r="K24" i="7"/>
  <c r="H24" i="7"/>
  <c r="J24" i="7" s="1"/>
  <c r="K23" i="7"/>
  <c r="H23" i="7"/>
  <c r="J23" i="7" s="1"/>
  <c r="K22" i="7"/>
  <c r="H22" i="7"/>
  <c r="K21" i="7"/>
  <c r="J21" i="7"/>
  <c r="H21" i="7"/>
  <c r="K20" i="7"/>
  <c r="H20" i="7"/>
  <c r="J20" i="7" s="1"/>
  <c r="K19" i="7"/>
  <c r="J19" i="7"/>
  <c r="H19" i="7"/>
  <c r="K18" i="7"/>
  <c r="H18" i="7"/>
  <c r="J18" i="7" s="1"/>
  <c r="K17" i="7"/>
  <c r="J17" i="7"/>
  <c r="H17" i="7"/>
  <c r="K16" i="7"/>
  <c r="H16" i="7"/>
  <c r="J16" i="7" s="1"/>
  <c r="K15" i="7"/>
  <c r="H15" i="7"/>
  <c r="J15" i="7" s="1"/>
  <c r="K14" i="7"/>
  <c r="H14" i="7"/>
  <c r="J14" i="7" s="1"/>
  <c r="K13" i="7"/>
  <c r="J13" i="7"/>
  <c r="H13" i="7"/>
  <c r="K12" i="7"/>
  <c r="H12" i="7"/>
  <c r="J12" i="7" s="1"/>
  <c r="K11" i="7"/>
  <c r="H11" i="7"/>
  <c r="J11" i="7" s="1"/>
  <c r="K10" i="7"/>
  <c r="H10" i="7"/>
  <c r="J10" i="7" s="1"/>
  <c r="K9" i="7"/>
  <c r="H9" i="7"/>
  <c r="J9" i="7" s="1"/>
  <c r="K8" i="7"/>
  <c r="H8" i="7"/>
  <c r="J8" i="7" s="1"/>
  <c r="K7" i="7"/>
  <c r="J7" i="7"/>
  <c r="H7" i="7"/>
  <c r="K6" i="7"/>
  <c r="J6" i="7"/>
  <c r="H6" i="7"/>
  <c r="K5" i="7"/>
  <c r="J5" i="7"/>
  <c r="H5" i="7"/>
  <c r="K4" i="7"/>
  <c r="H4" i="7"/>
  <c r="J4" i="7" s="1"/>
  <c r="I8" i="6"/>
  <c r="I7" i="6"/>
  <c r="I6" i="6"/>
  <c r="I5" i="6"/>
  <c r="I4" i="6"/>
  <c r="B4" i="2"/>
  <c r="D25" i="2" s="1"/>
  <c r="E4" i="1"/>
  <c r="B4" i="1"/>
  <c r="B21" i="1" s="1"/>
  <c r="E3" i="1"/>
  <c r="C19" i="1" l="1"/>
  <c r="C20" i="1"/>
  <c r="C22" i="1"/>
  <c r="B22" i="1"/>
  <c r="E14" i="2"/>
  <c r="F15" i="2"/>
  <c r="B16" i="2"/>
  <c r="D16" i="2"/>
  <c r="B17" i="2"/>
  <c r="F17" i="2"/>
  <c r="F19" i="2"/>
  <c r="D9" i="1"/>
  <c r="D20" i="2"/>
  <c r="F20" i="2"/>
  <c r="D15" i="2"/>
  <c r="E25" i="2"/>
  <c r="F16" i="2"/>
  <c r="E16" i="2"/>
  <c r="B19" i="2"/>
  <c r="C21" i="2"/>
  <c r="B12" i="1"/>
  <c r="B21" i="2"/>
  <c r="C16" i="1"/>
  <c r="D21" i="2"/>
  <c r="B17" i="1"/>
  <c r="F21" i="2"/>
  <c r="C17" i="1"/>
  <c r="D23" i="2"/>
  <c r="B18" i="1"/>
  <c r="F24" i="2"/>
  <c r="C18" i="1"/>
  <c r="B25" i="2"/>
  <c r="B19" i="1"/>
  <c r="G21" i="11"/>
  <c r="J8" i="11"/>
  <c r="K8" i="11" s="1"/>
  <c r="E18" i="2" s="1"/>
  <c r="J13" i="11"/>
  <c r="K13" i="11" s="1"/>
  <c r="J32" i="11"/>
  <c r="K32" i="11" s="1"/>
  <c r="E23" i="2"/>
  <c r="G26" i="11"/>
  <c r="J19" i="11"/>
  <c r="K19" i="11" s="1"/>
  <c r="J35" i="11"/>
  <c r="K35" i="11" s="1"/>
  <c r="J21" i="11"/>
  <c r="K21" i="11" s="1"/>
  <c r="J10" i="11"/>
  <c r="K10" i="11" s="1"/>
  <c r="E20" i="2" s="1"/>
  <c r="J24" i="11"/>
  <c r="K24" i="11" s="1"/>
  <c r="J22" i="7"/>
  <c r="J7" i="11"/>
  <c r="K7" i="11" s="1"/>
  <c r="E17" i="2" s="1"/>
  <c r="G14" i="11"/>
  <c r="C24" i="2" s="1"/>
  <c r="J5" i="11"/>
  <c r="K5" i="11" s="1"/>
  <c r="E15" i="2" s="1"/>
  <c r="F23" i="11"/>
  <c r="G23" i="11" s="1"/>
  <c r="F12" i="1"/>
  <c r="C21" i="1"/>
  <c r="D21" i="1" s="1"/>
  <c r="E21" i="1" s="1"/>
  <c r="B15" i="2"/>
  <c r="D19" i="2"/>
  <c r="F23" i="2"/>
  <c r="F9" i="11"/>
  <c r="G9" i="11" s="1"/>
  <c r="C19" i="2" s="1"/>
  <c r="L15" i="11"/>
  <c r="M15" i="11" s="1"/>
  <c r="F20" i="11"/>
  <c r="G20" i="11" s="1"/>
  <c r="L26" i="11"/>
  <c r="M26" i="11" s="1"/>
  <c r="F31" i="11"/>
  <c r="L37" i="11"/>
  <c r="M37" i="11" s="1"/>
  <c r="B16" i="1"/>
  <c r="C15" i="2"/>
  <c r="B24" i="2"/>
  <c r="I11" i="11"/>
  <c r="J11" i="11" s="1"/>
  <c r="K11" i="11" s="1"/>
  <c r="I22" i="11"/>
  <c r="J22" i="11" s="1"/>
  <c r="K22" i="11" s="1"/>
  <c r="G31" i="11"/>
  <c r="I33" i="11"/>
  <c r="J33" i="11" s="1"/>
  <c r="K33" i="11" s="1"/>
  <c r="L13" i="11"/>
  <c r="M13" i="11" s="1"/>
  <c r="L24" i="11"/>
  <c r="M24" i="11" s="1"/>
  <c r="L35" i="11"/>
  <c r="M35" i="11" s="1"/>
  <c r="B20" i="2"/>
  <c r="D24" i="2"/>
  <c r="I9" i="11"/>
  <c r="J9" i="11" s="1"/>
  <c r="K9" i="11" s="1"/>
  <c r="E19" i="2" s="1"/>
  <c r="J18" i="11"/>
  <c r="K18" i="11" s="1"/>
  <c r="F25" i="2"/>
  <c r="L5" i="11"/>
  <c r="M5" i="11" s="1"/>
  <c r="F10" i="11"/>
  <c r="G10" i="11" s="1"/>
  <c r="C20" i="2" s="1"/>
  <c r="J14" i="11"/>
  <c r="K14" i="11" s="1"/>
  <c r="E24" i="2" s="1"/>
  <c r="F21" i="11"/>
  <c r="J25" i="11"/>
  <c r="K25" i="11" s="1"/>
  <c r="L27" i="11"/>
  <c r="M27" i="11" s="1"/>
  <c r="F32" i="11"/>
  <c r="G32" i="11" s="1"/>
  <c r="J36" i="11"/>
  <c r="K36" i="11" s="1"/>
  <c r="L38" i="11"/>
  <c r="M38" i="11" s="1"/>
  <c r="J29" i="11"/>
  <c r="K29" i="11" s="1"/>
  <c r="G34" i="11"/>
  <c r="C17" i="2"/>
  <c r="E21" i="2"/>
  <c r="B22" i="2"/>
  <c r="F12" i="11"/>
  <c r="G12" i="11" s="1"/>
  <c r="C22" i="2" s="1"/>
  <c r="J16" i="11"/>
  <c r="K16" i="11" s="1"/>
  <c r="F17" i="11"/>
  <c r="G17" i="11" s="1"/>
  <c r="F28" i="11"/>
  <c r="G28" i="11" s="1"/>
  <c r="L34" i="11"/>
  <c r="M34" i="11" s="1"/>
  <c r="F39" i="11"/>
  <c r="G39" i="11" s="1"/>
  <c r="D17" i="2"/>
  <c r="G6" i="11"/>
  <c r="C16" i="2" s="1"/>
  <c r="F36" i="11"/>
  <c r="G36" i="11" s="1"/>
  <c r="H9" i="2"/>
  <c r="B18" i="2"/>
  <c r="D22" i="2"/>
  <c r="J9" i="2"/>
  <c r="C18" i="2"/>
  <c r="E22" i="2"/>
  <c r="F4" i="11"/>
  <c r="G4" i="11" s="1"/>
  <c r="C14" i="2" s="1"/>
  <c r="F15" i="11"/>
  <c r="G15" i="11" s="1"/>
  <c r="C25" i="2" s="1"/>
  <c r="F26" i="11"/>
  <c r="F37" i="11"/>
  <c r="G37" i="11" s="1"/>
  <c r="B9" i="1"/>
  <c r="B20" i="1"/>
  <c r="B14" i="2"/>
  <c r="D18" i="2"/>
  <c r="F22" i="2"/>
  <c r="I39" i="11"/>
  <c r="J39" i="11" s="1"/>
  <c r="K39" i="11" s="1"/>
  <c r="B9" i="2"/>
  <c r="F24" i="11"/>
  <c r="G24" i="11" s="1"/>
  <c r="F35" i="11"/>
  <c r="G35" i="11" s="1"/>
  <c r="F25" i="11"/>
  <c r="G25" i="11" s="1"/>
  <c r="B23" i="2"/>
  <c r="D14" i="2"/>
  <c r="F18" i="2"/>
  <c r="C23" i="2"/>
  <c r="D12" i="1"/>
  <c r="F14" i="2"/>
  <c r="D22" i="1" l="1"/>
  <c r="E22" i="1" s="1"/>
  <c r="D19" i="1"/>
  <c r="E19" i="1" s="1"/>
  <c r="D18" i="1"/>
  <c r="E18" i="1" s="1"/>
  <c r="D17" i="1"/>
  <c r="E17" i="1" s="1"/>
  <c r="F9" i="1"/>
  <c r="C23" i="1"/>
  <c r="D20" i="1"/>
  <c r="E20" i="1" s="1"/>
  <c r="B23" i="1"/>
  <c r="D16" i="1"/>
  <c r="D9" i="2"/>
  <c r="F9" i="2" s="1"/>
  <c r="D23" i="1" l="1"/>
  <c r="E23" i="1" s="1"/>
  <c r="E16" i="1"/>
</calcChain>
</file>

<file path=xl/sharedStrings.xml><?xml version="1.0" encoding="utf-8"?>
<sst xmlns="http://schemas.openxmlformats.org/spreadsheetml/2006/main" count="1123" uniqueCount="188">
  <si>
    <t>Månedlig rapport</t>
  </si>
  <si>
    <t>Kunde</t>
  </si>
  <si>
    <t>Rapport for</t>
  </si>
  <si>
    <t>ClientID</t>
  </si>
  <si>
    <t>Periode</t>
  </si>
  <si>
    <t>Måned</t>
  </si>
  <si>
    <t>Nøkkeltall</t>
  </si>
  <si>
    <t>Omsetning</t>
  </si>
  <si>
    <t>Bruttomargin (kr)</t>
  </si>
  <si>
    <t>Bruttomargin %</t>
  </si>
  <si>
    <t>Lagerverdi</t>
  </si>
  <si>
    <t>Lageromløp (årlig)</t>
  </si>
  <si>
    <t>Omsetningsvekst m/m</t>
  </si>
  <si>
    <t>Salg pr. kategori (valgt måned)</t>
  </si>
  <si>
    <t>Kategori</t>
  </si>
  <si>
    <t>Varekost</t>
  </si>
  <si>
    <t>Bruttomargin</t>
  </si>
  <si>
    <t>Jakker</t>
  </si>
  <si>
    <t>Bukser</t>
  </si>
  <si>
    <t>Sko</t>
  </si>
  <si>
    <t>Kjoler</t>
  </si>
  <si>
    <t>Tilbehør</t>
  </si>
  <si>
    <t>Gensere</t>
  </si>
  <si>
    <t>Skjorter</t>
  </si>
  <si>
    <t>Totalt</t>
  </si>
  <si>
    <t>Dashboard – månedlige nøkkeltall</t>
  </si>
  <si>
    <t>År</t>
  </si>
  <si>
    <t>År til dato</t>
  </si>
  <si>
    <t>Omsetning (YTD)</t>
  </si>
  <si>
    <t>Bruttomargin (YTD)</t>
  </si>
  <si>
    <t>Bruttomargin % (YTD)</t>
  </si>
  <si>
    <t>Fakturert (YTD)</t>
  </si>
  <si>
    <t>Utestående</t>
  </si>
  <si>
    <t>Utvikling per måned</t>
  </si>
  <si>
    <t>Måned (nr)</t>
  </si>
  <si>
    <t>Fakturert (eks. mva)</t>
  </si>
  <si>
    <t>Arbeidseksempel: Månedlige rapporter og oversikter</t>
  </si>
  <si>
    <t>Hva er dette?</t>
  </si>
  <si>
    <t>Dette er en gjenbrukbar Excel-mal for å samle inn tall fra flere kilder (Salg + Lager + Fakturaer) og få en ferdig månedlig rapport og et dashboard med grafer.</t>
  </si>
  <si>
    <t>Slik bruker du malen (30 min)</t>
  </si>
  <si>
    <t>1) Oppdater 'Salg' (månedlige tall fra POS/nett) og 'Lager' (månedlig lagerverdi).
2) Velg kunde + måned i 'Månedlig rapport'.
3) Bruk 'Dashboard' for trender gjennom året.</t>
  </si>
  <si>
    <t>Fargekoding</t>
  </si>
  <si>
    <t>Grønn/gul/rød baseres på terskler i arket 'Parametre'.</t>
  </si>
  <si>
    <t>Dataflyt: hvilke ark brukes til hva?</t>
  </si>
  <si>
    <t>• 'Salg' = månedlige salgstall (omsetning + varekost) per kunde og kanal.
• 'Lager' = lagerverdi per måned (ofte uttrekk fra ERP/lagersystem).
• 'Salg Kategori' = valgfri fordeling av salget per varekategori (gir bedre innsikt).
• 'Oppsummering' = beregner nøkkeltall per måned (brukes av rapport og dashboard).
• 'Månedlig rapport' = rapport for valgt kunde og måned (eier-/lederrapport).
• 'Dashboard' = helårsoversikt med trender per måned.
• 'Prosjekter' + 'Fakturaer' = valgfritt, hvis du bruker malen som konsulentbyrå/internt team som fakturerer kunder.</t>
  </si>
  <si>
    <t>Begreper og beregninger (nøkkeltall)</t>
  </si>
  <si>
    <t>Begrep</t>
  </si>
  <si>
    <t>Forklaring og beregning i arket</t>
  </si>
  <si>
    <t>Sum salg (typisk eks. mva) for valgt måned/kunde. Hentes fra 'Salg' og summeres i 'Oppsummering' (SUMIFS).</t>
  </si>
  <si>
    <t>Kostnad på varene som er solgt (COGS). Hentes fra 'Salg' og summeres i 'Oppsummering' (SUMIFS).</t>
  </si>
  <si>
    <t>Omsetning – Varekost. Viser hvor mye som er igjen til å dekke lønn, husleie, markedsføring osv.</t>
  </si>
  <si>
    <t>Bruttomargin / Omsetning. Brukes ofte som hovedindikator på lønnsomhet per måned/kategori.</t>
  </si>
  <si>
    <t>Lagerets verdi ved månedsslutt (typisk til kost). Hentes fra 'Lager'.</t>
  </si>
  <si>
    <t>≈ (Varekost / Gj.snitt lager) * 12. Gir hvor mange ganger lageret 'snur' per år.
I arket: Gj.snitt lager = (lager denne måned + forrige måned) / 2.</t>
  </si>
  <si>
    <t xml:space="preserve"> (Omsetning denne måned / Omsetning forrige måned) – 1. Viser vekst/fall fra måned til måned.</t>
  </si>
  <si>
    <t>Salg pr. kategori</t>
  </si>
  <si>
    <t>Fordeler månedens omsetning og varekost på varekategorier (fra 'Salg Kategori').
Gir innsikt i hva som driver salg og margin.</t>
  </si>
  <si>
    <t>Sum av 'Beløp eks. mva' i 'Fakturaer' per måned/kunde. Relevant hvis du fakturerer kunder for rapportering/arbeid.</t>
  </si>
  <si>
    <t>Sum av 'Beløp inkl. mva' der Status ≠ 'Betalt'. Gir rask oversikt over ubetalte fakturaer.</t>
  </si>
  <si>
    <t>Fargekoding (grønn/gul/rød)</t>
  </si>
  <si>
    <t>Basert på terskler i 'Parametre'. Eksempel: Bruttomargin% rød &lt; 40%, gul 40–50%, grønn ≥ 50%.</t>
  </si>
  <si>
    <t>Tips og vanlige feil</t>
  </si>
  <si>
    <t>• Ser du ####### i en dato/kr-celle? Det betyr nesten alltid at kolonnen er for smal. Utvid kolonnebredden.
• Oppdatering hver måned: legg inn nye linjer i 'Salg' og 'Lager' (og ev. 'Salg Kategori' / 'Fakturaer').
• Hold 'Måned' som første dag i måneden (f.eks. 2025-03-01). Da treffer SUMIFS filtreringen riktig.
• Terskler kan justeres i 'Parametre' uten å endre formler.</t>
  </si>
  <si>
    <t>Parametre og lister (brukes av nedtrekksmenyer og fargekoding)</t>
  </si>
  <si>
    <t>Kunder</t>
  </si>
  <si>
    <t>Kategorier</t>
  </si>
  <si>
    <t>Kundenavn</t>
  </si>
  <si>
    <t>C001</t>
  </si>
  <si>
    <t>C002</t>
  </si>
  <si>
    <t>C003</t>
  </si>
  <si>
    <t>Terskler (for grønt/gult/rødt)</t>
  </si>
  <si>
    <t>Måltall</t>
  </si>
  <si>
    <t>Rød (&lt;)</t>
  </si>
  <si>
    <t>Gul (fra)</t>
  </si>
  <si>
    <t>Gul (til)</t>
  </si>
  <si>
    <t>Grønn (≥)</t>
  </si>
  <si>
    <t>Omsetningsvekst % (m/m)</t>
  </si>
  <si>
    <t>Måneder (2025)</t>
  </si>
  <si>
    <t>Kunder (masterdata)</t>
  </si>
  <si>
    <t>Org.nr</t>
  </si>
  <si>
    <t>Kontaktperson</t>
  </si>
  <si>
    <t>E-post</t>
  </si>
  <si>
    <t>Telefon</t>
  </si>
  <si>
    <t>Segment</t>
  </si>
  <si>
    <t>Startdato</t>
  </si>
  <si>
    <t>Status</t>
  </si>
  <si>
    <t>Klesbutikk</t>
  </si>
  <si>
    <t>Aktiv</t>
  </si>
  <si>
    <t>Sport/Friluft</t>
  </si>
  <si>
    <t>Barneklær</t>
  </si>
  <si>
    <t>Prosjekter (for rapportering/fakturering)</t>
  </si>
  <si>
    <t>ProjectID</t>
  </si>
  <si>
    <t>Prosjekt</t>
  </si>
  <si>
    <t>Type</t>
  </si>
  <si>
    <t>Sluttdato</t>
  </si>
  <si>
    <t>Budsjett (timer)</t>
  </si>
  <si>
    <t>Timepris</t>
  </si>
  <si>
    <t>Budsjett (beløp)</t>
  </si>
  <si>
    <t>P001</t>
  </si>
  <si>
    <t>Oppsett av rapportmal</t>
  </si>
  <si>
    <t>Etablering</t>
  </si>
  <si>
    <t>Ferdig</t>
  </si>
  <si>
    <t>P002</t>
  </si>
  <si>
    <t>Månedlig rapportering 2025</t>
  </si>
  <si>
    <t>Drift</t>
  </si>
  <si>
    <t>Pågår</t>
  </si>
  <si>
    <t>P003</t>
  </si>
  <si>
    <t>P004</t>
  </si>
  <si>
    <t>P005</t>
  </si>
  <si>
    <t>Fakturaer (eksempeldata + aktive formler)</t>
  </si>
  <si>
    <t>FakturaID</t>
  </si>
  <si>
    <t>Dato</t>
  </si>
  <si>
    <t>Beskrivelse</t>
  </si>
  <si>
    <t>Timer</t>
  </si>
  <si>
    <t>Beløp eks. mva</t>
  </si>
  <si>
    <t>MVA %</t>
  </si>
  <si>
    <t>Beløp inkl. mva</t>
  </si>
  <si>
    <t>Forfallsdato</t>
  </si>
  <si>
    <t>Betalt dato</t>
  </si>
  <si>
    <t>MndNr</t>
  </si>
  <si>
    <t>F2025-001</t>
  </si>
  <si>
    <t>Månedlig rapport – januar</t>
  </si>
  <si>
    <t>Betalt</t>
  </si>
  <si>
    <t>F2025-002</t>
  </si>
  <si>
    <t>F2025-003</t>
  </si>
  <si>
    <t>F2025-004</t>
  </si>
  <si>
    <t>Månedlig rapport – februar</t>
  </si>
  <si>
    <t>F2025-005</t>
  </si>
  <si>
    <t>F2025-006</t>
  </si>
  <si>
    <t>F2025-007</t>
  </si>
  <si>
    <t>Månedlig rapport – mars</t>
  </si>
  <si>
    <t>F2025-008</t>
  </si>
  <si>
    <t>F2025-009</t>
  </si>
  <si>
    <t>F2025-010</t>
  </si>
  <si>
    <t>Månedlig rapport – april</t>
  </si>
  <si>
    <t>F2025-011</t>
  </si>
  <si>
    <t>F2025-012</t>
  </si>
  <si>
    <t>F2025-013</t>
  </si>
  <si>
    <t>Månedlig rapport – mai</t>
  </si>
  <si>
    <t>F2025-014</t>
  </si>
  <si>
    <t>F2025-015</t>
  </si>
  <si>
    <t>F2025-016</t>
  </si>
  <si>
    <t>Månedlig rapport – juni</t>
  </si>
  <si>
    <t>F2025-017</t>
  </si>
  <si>
    <t>F2025-018</t>
  </si>
  <si>
    <t>F2025-019</t>
  </si>
  <si>
    <t>Månedlig rapport – juli</t>
  </si>
  <si>
    <t>F2025-020</t>
  </si>
  <si>
    <t>F2025-021</t>
  </si>
  <si>
    <t>F2025-022</t>
  </si>
  <si>
    <t>Månedlig rapport – august</t>
  </si>
  <si>
    <t>F2025-023</t>
  </si>
  <si>
    <t>F2025-024</t>
  </si>
  <si>
    <t>F2025-025</t>
  </si>
  <si>
    <t>Månedlig rapport – september</t>
  </si>
  <si>
    <t>Sendt</t>
  </si>
  <si>
    <t>F2025-026</t>
  </si>
  <si>
    <t>F2025-027</t>
  </si>
  <si>
    <t>F2025-028</t>
  </si>
  <si>
    <t>Månedlig rapport – oktober</t>
  </si>
  <si>
    <t>F2025-029</t>
  </si>
  <si>
    <t>F2025-030</t>
  </si>
  <si>
    <t>F2025-031</t>
  </si>
  <si>
    <t>Månedlig rapport – november</t>
  </si>
  <si>
    <t>F2025-032</t>
  </si>
  <si>
    <t>F2025-033</t>
  </si>
  <si>
    <t>F2025-034</t>
  </si>
  <si>
    <t>Månedlig rapport – desember</t>
  </si>
  <si>
    <t>F2025-035</t>
  </si>
  <si>
    <t>F2025-036</t>
  </si>
  <si>
    <t>Kanal</t>
  </si>
  <si>
    <t>Butikk</t>
  </si>
  <si>
    <t>Nett</t>
  </si>
  <si>
    <t>Kilde: Salg pr. kategori (valgt kunde) – brukes i kategori-tabell i rapporten</t>
  </si>
  <si>
    <t>Oppsummering (beregner nøkkeltall pr. kunde og måned – grunnlag for rapporter/grafer)</t>
  </si>
  <si>
    <t>Lagerverdi forrige</t>
  </si>
  <si>
    <t>Gj.snitt lager</t>
  </si>
  <si>
    <t>Omsetning forrige</t>
  </si>
  <si>
    <t>Omsetningsvekst %</t>
  </si>
  <si>
    <t>Kommentar</t>
  </si>
  <si>
    <t>Toppform Sport AS</t>
  </si>
  <si>
    <t>Lekeland Barn AS</t>
  </si>
  <si>
    <t>Motehjørnet AS</t>
  </si>
  <si>
    <t>Mari</t>
  </si>
  <si>
    <t>Ola</t>
  </si>
  <si>
    <t>Sara</t>
  </si>
  <si>
    <t>Kilde: Salg per måned (fra kasse/nett)</t>
  </si>
  <si>
    <t>Kilde: Lager per måned (fra varelager)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</si>
</sst>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yyyy\-mm\-dd"/>
    <numFmt numFmtId="167" formatCode="#,##0&quot; kr&quot;"/>
    <numFmt numFmtId="168" formatCode="yyyy\-mm"/>
    <numFmt numFmtId="169" formatCode="[$-414]mmmm\ yyyy"/>
  </numFmts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8000"/>
      <name val="Calibri"/>
    </font>
    <font>
      <sz val="9"/>
      <color rgb="FF404040"/>
      <name val="Calibri"/>
    </font>
    <font>
      <b/>
      <sz val="14"/>
      <name val="Calibri"/>
    </font>
    <font>
      <b/>
      <sz val="12"/>
      <name val="Calibri"/>
    </font>
    <font>
      <b/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2F5597"/>
      </patternFill>
    </fill>
    <fill>
      <patternFill patternType="solid">
        <fgColor rgb="FFE7F3FF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0" fillId="0" borderId="1" xfId="0" applyNumberFormat="1" applyBorder="1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8" fontId="4" fillId="5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167" fontId="7" fillId="6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6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0" xfId="0" applyFont="1" applyFill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8" fillId="3" borderId="0" xfId="0" applyFont="1" applyFill="1"/>
    <xf numFmtId="0" fontId="10" fillId="4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2" fillId="3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/>
    <xf numFmtId="167" fontId="7" fillId="6" borderId="1" xfId="0" applyNumberFormat="1" applyFont="1" applyFill="1" applyBorder="1" applyAlignment="1">
      <alignment horizontal="center" vertical="center"/>
    </xf>
    <xf numFmtId="167" fontId="7" fillId="6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2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Omsetning pr. kategori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'Månedlig rapport'!$B$15</c:f>
              <c:strCache>
                <c:ptCount val="1"/>
                <c:pt idx="0">
                  <c:v>Omsetning</c:v>
                </c:pt>
              </c:strCache>
            </c:strRef>
          </c:tx>
          <c:spPr>
            <a:ln/>
          </c:spPr>
          <c:invertIfNegative val="1"/>
          <c:cat>
            <c:strRef>
              <c:f>'Månedlig rapport'!$A$16:$A$22</c:f>
              <c:strCache>
                <c:ptCount val="7"/>
                <c:pt idx="0">
                  <c:v>Jakker</c:v>
                </c:pt>
                <c:pt idx="1">
                  <c:v>Bukser</c:v>
                </c:pt>
                <c:pt idx="2">
                  <c:v>Sko</c:v>
                </c:pt>
                <c:pt idx="3">
                  <c:v>Kjoler</c:v>
                </c:pt>
                <c:pt idx="4">
                  <c:v>Tilbehør</c:v>
                </c:pt>
                <c:pt idx="5">
                  <c:v>Gensere</c:v>
                </c:pt>
                <c:pt idx="6">
                  <c:v>Skjorter</c:v>
                </c:pt>
              </c:strCache>
            </c:strRef>
          </c:cat>
          <c:val>
            <c:numRef>
              <c:f>'Månedlig rapport'!$B$16:$B$22</c:f>
              <c:numCache>
                <c:formatCode>#\ ##0" kr"</c:formatCode>
                <c:ptCount val="7"/>
                <c:pt idx="0">
                  <c:v>42859</c:v>
                </c:pt>
                <c:pt idx="1">
                  <c:v>42859</c:v>
                </c:pt>
                <c:pt idx="2">
                  <c:v>38097</c:v>
                </c:pt>
                <c:pt idx="3">
                  <c:v>19048</c:v>
                </c:pt>
                <c:pt idx="4">
                  <c:v>21430</c:v>
                </c:pt>
                <c:pt idx="5">
                  <c:v>57145</c:v>
                </c:pt>
                <c:pt idx="6">
                  <c:v>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3-4D46-B31E-3CD9AD127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#\ ##0&quot; kr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77993888962723"/>
          <c:y val="4.4811699996171461E-2"/>
          <c:w val="9.7869305386615382E-2"/>
          <c:h val="0.34813082521897082"/>
        </c:manualLayout>
      </c:layout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Omsetning og lagerverdi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Dashboard!$B$13</c:f>
              <c:strCache>
                <c:ptCount val="1"/>
                <c:pt idx="0">
                  <c:v>Omsetning</c:v>
                </c:pt>
              </c:strCache>
            </c:strRef>
          </c:tx>
          <c:spPr>
            <a:ln/>
          </c:spPr>
          <c:marker>
            <c:symbol val="none"/>
          </c:marker>
          <c:cat>
            <c:numRef>
              <c:f>Dashboard!$A$14:$A$25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Dashboard!$B$14:$B$25</c:f>
              <c:numCache>
                <c:formatCode>#\ ##0" kr"</c:formatCode>
                <c:ptCount val="12"/>
                <c:pt idx="0">
                  <c:v>286799</c:v>
                </c:pt>
                <c:pt idx="1">
                  <c:v>306412</c:v>
                </c:pt>
                <c:pt idx="2">
                  <c:v>352535</c:v>
                </c:pt>
                <c:pt idx="3">
                  <c:v>332700</c:v>
                </c:pt>
                <c:pt idx="4">
                  <c:v>332162</c:v>
                </c:pt>
                <c:pt idx="5">
                  <c:v>337189</c:v>
                </c:pt>
                <c:pt idx="6">
                  <c:v>303374</c:v>
                </c:pt>
                <c:pt idx="7">
                  <c:v>353643</c:v>
                </c:pt>
                <c:pt idx="8">
                  <c:v>316486</c:v>
                </c:pt>
                <c:pt idx="9">
                  <c:v>360258</c:v>
                </c:pt>
                <c:pt idx="10">
                  <c:v>423803</c:v>
                </c:pt>
                <c:pt idx="11">
                  <c:v>482791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7B-489E-A2E1-6A84ACEDED2D}"/>
            </c:ext>
          </c:extLst>
        </c:ser>
        <c:ser>
          <c:idx val="1"/>
          <c:order val="1"/>
          <c:tx>
            <c:strRef>
              <c:f>Dashboard!$D$13</c:f>
              <c:strCache>
                <c:ptCount val="1"/>
                <c:pt idx="0">
                  <c:v>Lagerverdi</c:v>
                </c:pt>
              </c:strCache>
            </c:strRef>
          </c:tx>
          <c:spPr>
            <a:ln/>
          </c:spPr>
          <c:marker>
            <c:symbol val="none"/>
          </c:marker>
          <c:cat>
            <c:numRef>
              <c:f>Dashboard!$A$14:$A$25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Dashboard!$D$14:$D$25</c:f>
              <c:numCache>
                <c:formatCode>#\ ##0" kr"</c:formatCode>
                <c:ptCount val="12"/>
                <c:pt idx="0">
                  <c:v>598218</c:v>
                </c:pt>
                <c:pt idx="1">
                  <c:v>539131</c:v>
                </c:pt>
                <c:pt idx="2">
                  <c:v>512730</c:v>
                </c:pt>
                <c:pt idx="3">
                  <c:v>482587</c:v>
                </c:pt>
                <c:pt idx="4">
                  <c:v>636690</c:v>
                </c:pt>
                <c:pt idx="5">
                  <c:v>478503</c:v>
                </c:pt>
                <c:pt idx="6">
                  <c:v>567349</c:v>
                </c:pt>
                <c:pt idx="7">
                  <c:v>570976</c:v>
                </c:pt>
                <c:pt idx="8">
                  <c:v>569977</c:v>
                </c:pt>
                <c:pt idx="9">
                  <c:v>682832</c:v>
                </c:pt>
                <c:pt idx="10">
                  <c:v>740365</c:v>
                </c:pt>
                <c:pt idx="11">
                  <c:v>616906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B-489E-A2E1-6A84ACEDE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#\ ##0&quot; kr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r>
              <a:rPr lang="nb-NO"/>
              <a:t>Bruttomargin %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Dashboard!$C$13</c:f>
              <c:strCache>
                <c:ptCount val="1"/>
                <c:pt idx="0">
                  <c:v>Bruttomargin %</c:v>
                </c:pt>
              </c:strCache>
            </c:strRef>
          </c:tx>
          <c:spPr>
            <a:ln/>
          </c:spPr>
          <c:marker>
            <c:symbol val="none"/>
          </c:marker>
          <c:cat>
            <c:numRef>
              <c:f>Dashboard!$A$14:$A$25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Dashboard!$C$14:$C$25</c:f>
              <c:numCache>
                <c:formatCode>0.0%</c:formatCode>
                <c:ptCount val="12"/>
                <c:pt idx="0">
                  <c:v>0.46697512892304366</c:v>
                </c:pt>
                <c:pt idx="1">
                  <c:v>0.53209404331423049</c:v>
                </c:pt>
                <c:pt idx="2">
                  <c:v>0.48657863758208403</c:v>
                </c:pt>
                <c:pt idx="3">
                  <c:v>0.48697625488428015</c:v>
                </c:pt>
                <c:pt idx="4">
                  <c:v>0.46013391056171388</c:v>
                </c:pt>
                <c:pt idx="5">
                  <c:v>0.50780719418486364</c:v>
                </c:pt>
                <c:pt idx="6">
                  <c:v>0.49586648822905061</c:v>
                </c:pt>
                <c:pt idx="7">
                  <c:v>0.47137367345034398</c:v>
                </c:pt>
                <c:pt idx="8">
                  <c:v>0.53288929052153966</c:v>
                </c:pt>
                <c:pt idx="9">
                  <c:v>0.52702785226143489</c:v>
                </c:pt>
                <c:pt idx="10">
                  <c:v>0.52412087691686937</c:v>
                </c:pt>
                <c:pt idx="11">
                  <c:v>0.50216553332601477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83-477E-A7D7-A72C8657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241934</xdr:colOff>
      <xdr:row>6</xdr:row>
      <xdr:rowOff>11430</xdr:rowOff>
    </xdr:from>
    <xdr:to>
      <xdr:col>21</xdr:col>
      <xdr:colOff>333376</xdr:colOff>
      <xdr:row>25</xdr:row>
      <xdr:rowOff>142875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12</xdr:row>
      <xdr:rowOff>85726</xdr:rowOff>
    </xdr:from>
    <xdr:to>
      <xdr:col>22</xdr:col>
      <xdr:colOff>514350</xdr:colOff>
      <xdr:row>26</xdr:row>
      <xdr:rowOff>11431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560071</xdr:colOff>
      <xdr:row>27</xdr:row>
      <xdr:rowOff>100966</xdr:rowOff>
    </xdr:from>
    <xdr:to>
      <xdr:col>22</xdr:col>
      <xdr:colOff>600075</xdr:colOff>
      <xdr:row>43</xdr:row>
      <xdr:rowOff>66676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showGridLines="0" topLeftCell="A14" workbookViewId="0">
      <selection activeCell="M17" sqref="M17"/>
    </sheetView>
  </sheetViews>
  <sheetFormatPr baseColWidth="10" defaultColWidth="8.85546875" defaultRowHeight="15" x14ac:dyDescent="0.25"/>
  <cols>
    <col min="1" max="1" width="19" customWidth="1"/>
    <col min="2" max="8" width="13" customWidth="1"/>
  </cols>
  <sheetData>
    <row r="1" spans="1:8" ht="30" customHeight="1" x14ac:dyDescent="0.35">
      <c r="A1" s="36" t="s">
        <v>36</v>
      </c>
      <c r="B1" s="37"/>
      <c r="C1" s="37"/>
      <c r="D1" s="37"/>
      <c r="E1" s="37"/>
      <c r="F1" s="37"/>
      <c r="G1" s="37"/>
      <c r="H1" s="37"/>
    </row>
    <row r="3" spans="1:8" ht="15.6" customHeight="1" x14ac:dyDescent="0.25">
      <c r="A3" s="41" t="s">
        <v>37</v>
      </c>
      <c r="B3" s="37"/>
      <c r="C3" s="37"/>
      <c r="D3" s="37"/>
      <c r="E3" s="37"/>
      <c r="F3" s="37"/>
      <c r="G3" s="37"/>
      <c r="H3" s="37"/>
    </row>
    <row r="4" spans="1:8" ht="60" customHeight="1" x14ac:dyDescent="0.25">
      <c r="A4" s="38" t="s">
        <v>38</v>
      </c>
      <c r="B4" s="37"/>
      <c r="C4" s="37"/>
      <c r="D4" s="37"/>
      <c r="E4" s="37"/>
      <c r="F4" s="37"/>
      <c r="G4" s="37"/>
      <c r="H4" s="37"/>
    </row>
    <row r="5" spans="1:8" x14ac:dyDescent="0.25">
      <c r="A5" s="37"/>
      <c r="B5" s="37"/>
      <c r="C5" s="37"/>
      <c r="D5" s="37"/>
      <c r="E5" s="37"/>
      <c r="F5" s="37"/>
      <c r="G5" s="37"/>
      <c r="H5" s="37"/>
    </row>
    <row r="6" spans="1:8" x14ac:dyDescent="0.25">
      <c r="A6" s="37"/>
      <c r="B6" s="37"/>
      <c r="C6" s="37"/>
      <c r="D6" s="37"/>
      <c r="E6" s="37"/>
      <c r="F6" s="37"/>
      <c r="G6" s="37"/>
      <c r="H6" s="37"/>
    </row>
    <row r="8" spans="1:8" ht="15.6" customHeight="1" x14ac:dyDescent="0.25">
      <c r="A8" s="41" t="s">
        <v>39</v>
      </c>
      <c r="B8" s="37"/>
      <c r="C8" s="37"/>
      <c r="D8" s="37"/>
      <c r="E8" s="37"/>
      <c r="F8" s="37"/>
      <c r="G8" s="37"/>
      <c r="H8" s="37"/>
    </row>
    <row r="9" spans="1:8" ht="60" customHeight="1" x14ac:dyDescent="0.25">
      <c r="A9" s="38" t="s">
        <v>40</v>
      </c>
      <c r="B9" s="37"/>
      <c r="C9" s="37"/>
      <c r="D9" s="37"/>
      <c r="E9" s="37"/>
      <c r="F9" s="37"/>
      <c r="G9" s="37"/>
      <c r="H9" s="37"/>
    </row>
    <row r="10" spans="1:8" x14ac:dyDescent="0.25">
      <c r="A10" s="37"/>
      <c r="B10" s="37"/>
      <c r="C10" s="37"/>
      <c r="D10" s="37"/>
      <c r="E10" s="37"/>
      <c r="F10" s="37"/>
      <c r="G10" s="37"/>
      <c r="H10" s="37"/>
    </row>
    <row r="11" spans="1:8" x14ac:dyDescent="0.25">
      <c r="A11" s="37"/>
      <c r="B11" s="37"/>
      <c r="C11" s="37"/>
      <c r="D11" s="37"/>
      <c r="E11" s="37"/>
      <c r="F11" s="37"/>
      <c r="G11" s="37"/>
      <c r="H11" s="37"/>
    </row>
    <row r="13" spans="1:8" ht="15.6" customHeight="1" x14ac:dyDescent="0.25">
      <c r="A13" s="41" t="s">
        <v>41</v>
      </c>
      <c r="B13" s="37"/>
      <c r="C13" s="37"/>
      <c r="D13" s="37"/>
      <c r="E13" s="37"/>
      <c r="F13" s="37"/>
      <c r="G13" s="37"/>
      <c r="H13" s="37"/>
    </row>
    <row r="14" spans="1:8" ht="60" customHeight="1" x14ac:dyDescent="0.25">
      <c r="A14" s="38" t="s">
        <v>42</v>
      </c>
      <c r="B14" s="37"/>
      <c r="C14" s="37"/>
      <c r="D14" s="37"/>
      <c r="E14" s="37"/>
      <c r="F14" s="37"/>
      <c r="G14" s="37"/>
      <c r="H14" s="37"/>
    </row>
    <row r="15" spans="1:8" x14ac:dyDescent="0.25">
      <c r="A15" s="37"/>
      <c r="B15" s="37"/>
      <c r="C15" s="37"/>
      <c r="D15" s="37"/>
      <c r="E15" s="37"/>
      <c r="F15" s="37"/>
      <c r="G15" s="37"/>
      <c r="H15" s="37"/>
    </row>
    <row r="16" spans="1:8" x14ac:dyDescent="0.25">
      <c r="A16" s="37"/>
      <c r="B16" s="37"/>
      <c r="C16" s="37"/>
      <c r="D16" s="37"/>
      <c r="E16" s="37"/>
      <c r="F16" s="37"/>
      <c r="G16" s="37"/>
      <c r="H16" s="37"/>
    </row>
    <row r="17" spans="1:8" ht="22.15" customHeight="1" x14ac:dyDescent="0.25">
      <c r="A17" s="43" t="s">
        <v>43</v>
      </c>
      <c r="B17" s="43"/>
      <c r="C17" s="43"/>
      <c r="D17" s="43"/>
      <c r="E17" s="43"/>
      <c r="F17" s="43"/>
      <c r="G17" s="43"/>
      <c r="H17" s="43"/>
    </row>
    <row r="18" spans="1:8" ht="30" customHeight="1" x14ac:dyDescent="0.25">
      <c r="A18" s="39" t="s">
        <v>44</v>
      </c>
      <c r="B18" s="39"/>
      <c r="C18" s="39"/>
      <c r="D18" s="39"/>
      <c r="E18" s="39"/>
      <c r="F18" s="39"/>
      <c r="G18" s="39"/>
      <c r="H18" s="39"/>
    </row>
    <row r="19" spans="1:8" ht="30" customHeight="1" x14ac:dyDescent="0.25">
      <c r="A19" s="39"/>
      <c r="B19" s="39"/>
      <c r="C19" s="39"/>
      <c r="D19" s="39"/>
      <c r="E19" s="39"/>
      <c r="F19" s="39"/>
      <c r="G19" s="39"/>
      <c r="H19" s="39"/>
    </row>
    <row r="20" spans="1:8" ht="30" customHeight="1" x14ac:dyDescent="0.25">
      <c r="A20" s="39"/>
      <c r="B20" s="39"/>
      <c r="C20" s="39"/>
      <c r="D20" s="39"/>
      <c r="E20" s="39"/>
      <c r="F20" s="39"/>
      <c r="G20" s="39"/>
      <c r="H20" s="39"/>
    </row>
    <row r="21" spans="1:8" ht="30" customHeight="1" x14ac:dyDescent="0.25">
      <c r="A21" s="39"/>
      <c r="B21" s="39"/>
      <c r="C21" s="39"/>
      <c r="D21" s="39"/>
      <c r="E21" s="39"/>
      <c r="F21" s="39"/>
      <c r="G21" s="39"/>
      <c r="H21" s="39"/>
    </row>
    <row r="22" spans="1:8" ht="30" customHeight="1" x14ac:dyDescent="0.25"/>
    <row r="23" spans="1:8" ht="22.15" customHeight="1" x14ac:dyDescent="0.25">
      <c r="A23" s="43" t="s">
        <v>45</v>
      </c>
      <c r="B23" s="43"/>
      <c r="C23" s="43"/>
      <c r="D23" s="43"/>
      <c r="E23" s="43"/>
      <c r="F23" s="43"/>
      <c r="G23" s="43"/>
      <c r="H23" s="43"/>
    </row>
    <row r="24" spans="1:8" ht="18" customHeight="1" x14ac:dyDescent="0.25">
      <c r="A24" s="20" t="s">
        <v>46</v>
      </c>
      <c r="B24" s="42" t="s">
        <v>47</v>
      </c>
      <c r="C24" s="42"/>
      <c r="D24" s="42"/>
      <c r="E24" s="42"/>
      <c r="F24" s="42"/>
      <c r="G24" s="42"/>
      <c r="H24" s="42"/>
    </row>
    <row r="25" spans="1:8" ht="30" customHeight="1" x14ac:dyDescent="0.25">
      <c r="A25" s="21" t="s">
        <v>7</v>
      </c>
      <c r="B25" s="40" t="s">
        <v>48</v>
      </c>
      <c r="C25" s="40"/>
      <c r="D25" s="40"/>
      <c r="E25" s="40"/>
      <c r="F25" s="40"/>
      <c r="G25" s="40"/>
      <c r="H25" s="40"/>
    </row>
    <row r="26" spans="1:8" ht="30" customHeight="1" x14ac:dyDescent="0.25">
      <c r="A26" s="21" t="s">
        <v>15</v>
      </c>
      <c r="B26" s="40" t="s">
        <v>49</v>
      </c>
      <c r="C26" s="40"/>
      <c r="D26" s="40"/>
      <c r="E26" s="40"/>
      <c r="F26" s="40"/>
      <c r="G26" s="40"/>
      <c r="H26" s="40"/>
    </row>
    <row r="27" spans="1:8" ht="30" customHeight="1" x14ac:dyDescent="0.25">
      <c r="A27" s="21" t="s">
        <v>8</v>
      </c>
      <c r="B27" s="40" t="s">
        <v>50</v>
      </c>
      <c r="C27" s="40"/>
      <c r="D27" s="40"/>
      <c r="E27" s="40"/>
      <c r="F27" s="40"/>
      <c r="G27" s="40"/>
      <c r="H27" s="40"/>
    </row>
    <row r="28" spans="1:8" ht="30" customHeight="1" x14ac:dyDescent="0.25">
      <c r="A28" s="21" t="s">
        <v>9</v>
      </c>
      <c r="B28" s="40" t="s">
        <v>51</v>
      </c>
      <c r="C28" s="40"/>
      <c r="D28" s="40"/>
      <c r="E28" s="40"/>
      <c r="F28" s="40"/>
      <c r="G28" s="40"/>
      <c r="H28" s="40"/>
    </row>
    <row r="29" spans="1:8" ht="30" customHeight="1" x14ac:dyDescent="0.25">
      <c r="A29" s="21" t="s">
        <v>10</v>
      </c>
      <c r="B29" s="40" t="s">
        <v>52</v>
      </c>
      <c r="C29" s="40"/>
      <c r="D29" s="40"/>
      <c r="E29" s="40"/>
      <c r="F29" s="40"/>
      <c r="G29" s="40"/>
      <c r="H29" s="40"/>
    </row>
    <row r="30" spans="1:8" ht="30" customHeight="1" x14ac:dyDescent="0.25">
      <c r="A30" s="21" t="s">
        <v>11</v>
      </c>
      <c r="B30" s="40" t="s">
        <v>53</v>
      </c>
      <c r="C30" s="40"/>
      <c r="D30" s="40"/>
      <c r="E30" s="40"/>
      <c r="F30" s="40"/>
      <c r="G30" s="40"/>
      <c r="H30" s="40"/>
    </row>
    <row r="31" spans="1:8" ht="30" customHeight="1" x14ac:dyDescent="0.25">
      <c r="A31" s="21" t="s">
        <v>12</v>
      </c>
      <c r="B31" s="40" t="s">
        <v>54</v>
      </c>
      <c r="C31" s="40"/>
      <c r="D31" s="40"/>
      <c r="E31" s="40"/>
      <c r="F31" s="40"/>
      <c r="G31" s="40"/>
      <c r="H31" s="40"/>
    </row>
    <row r="32" spans="1:8" ht="30" customHeight="1" x14ac:dyDescent="0.25">
      <c r="A32" s="21" t="s">
        <v>55</v>
      </c>
      <c r="B32" s="40" t="s">
        <v>56</v>
      </c>
      <c r="C32" s="40"/>
      <c r="D32" s="40"/>
      <c r="E32" s="40"/>
      <c r="F32" s="40"/>
      <c r="G32" s="40"/>
      <c r="H32" s="40"/>
    </row>
    <row r="33" spans="1:8" ht="30" customHeight="1" x14ac:dyDescent="0.25">
      <c r="A33" s="21" t="s">
        <v>35</v>
      </c>
      <c r="B33" s="40" t="s">
        <v>57</v>
      </c>
      <c r="C33" s="40"/>
      <c r="D33" s="40"/>
      <c r="E33" s="40"/>
      <c r="F33" s="40"/>
      <c r="G33" s="40"/>
      <c r="H33" s="40"/>
    </row>
    <row r="34" spans="1:8" ht="30" customHeight="1" x14ac:dyDescent="0.25">
      <c r="A34" s="21" t="s">
        <v>32</v>
      </c>
      <c r="B34" s="40" t="s">
        <v>58</v>
      </c>
      <c r="C34" s="40"/>
      <c r="D34" s="40"/>
      <c r="E34" s="40"/>
      <c r="F34" s="40"/>
      <c r="G34" s="40"/>
      <c r="H34" s="40"/>
    </row>
    <row r="35" spans="1:8" ht="30" customHeight="1" x14ac:dyDescent="0.25">
      <c r="A35" s="21" t="s">
        <v>59</v>
      </c>
      <c r="B35" s="40" t="s">
        <v>60</v>
      </c>
      <c r="C35" s="40"/>
      <c r="D35" s="40"/>
      <c r="E35" s="40"/>
      <c r="F35" s="40"/>
      <c r="G35" s="40"/>
      <c r="H35" s="40"/>
    </row>
    <row r="36" spans="1:8" ht="30" customHeight="1" x14ac:dyDescent="0.25"/>
    <row r="37" spans="1:8" ht="30" customHeight="1" x14ac:dyDescent="0.25"/>
    <row r="38" spans="1:8" ht="30" customHeight="1" x14ac:dyDescent="0.25">
      <c r="A38" s="43" t="s">
        <v>61</v>
      </c>
      <c r="B38" s="43"/>
      <c r="C38" s="43"/>
      <c r="D38" s="43"/>
      <c r="E38" s="43"/>
      <c r="F38" s="43"/>
      <c r="G38" s="43"/>
      <c r="H38" s="43"/>
    </row>
    <row r="39" spans="1:8" ht="30" customHeight="1" x14ac:dyDescent="0.25">
      <c r="A39" s="39" t="s">
        <v>62</v>
      </c>
      <c r="B39" s="39"/>
      <c r="C39" s="39"/>
      <c r="D39" s="39"/>
      <c r="E39" s="39"/>
      <c r="F39" s="39"/>
      <c r="G39" s="39"/>
      <c r="H39" s="39"/>
    </row>
    <row r="40" spans="1:8" ht="30" customHeight="1" x14ac:dyDescent="0.25">
      <c r="A40" s="39"/>
      <c r="B40" s="39"/>
      <c r="C40" s="39"/>
      <c r="D40" s="39"/>
      <c r="E40" s="39"/>
      <c r="F40" s="39"/>
      <c r="G40" s="39"/>
      <c r="H40" s="39"/>
    </row>
    <row r="41" spans="1:8" ht="30" customHeight="1" x14ac:dyDescent="0.25">
      <c r="A41" s="39"/>
      <c r="B41" s="39"/>
      <c r="C41" s="39"/>
      <c r="D41" s="39"/>
      <c r="E41" s="39"/>
      <c r="F41" s="39"/>
      <c r="G41" s="39"/>
      <c r="H41" s="39"/>
    </row>
    <row r="42" spans="1:8" ht="30" customHeight="1" x14ac:dyDescent="0.25">
      <c r="A42" s="39"/>
      <c r="B42" s="39"/>
      <c r="C42" s="39"/>
      <c r="D42" s="39"/>
      <c r="E42" s="39"/>
      <c r="F42" s="39"/>
      <c r="G42" s="39"/>
      <c r="H42" s="39"/>
    </row>
  </sheetData>
  <mergeCells count="24">
    <mergeCell ref="A39:H42"/>
    <mergeCell ref="A23:H23"/>
    <mergeCell ref="A8:H8"/>
    <mergeCell ref="A17:H17"/>
    <mergeCell ref="A38:H38"/>
    <mergeCell ref="A14:H16"/>
    <mergeCell ref="A13:H13"/>
    <mergeCell ref="B29:H29"/>
    <mergeCell ref="B34:H34"/>
    <mergeCell ref="B28:H28"/>
    <mergeCell ref="B35:H35"/>
    <mergeCell ref="B25:H25"/>
    <mergeCell ref="B31:H31"/>
    <mergeCell ref="B33:H33"/>
    <mergeCell ref="A1:H1"/>
    <mergeCell ref="A9:H11"/>
    <mergeCell ref="A18:H21"/>
    <mergeCell ref="B32:H32"/>
    <mergeCell ref="B26:H26"/>
    <mergeCell ref="A3:H3"/>
    <mergeCell ref="B27:H27"/>
    <mergeCell ref="A4:H6"/>
    <mergeCell ref="B30:H30"/>
    <mergeCell ref="B24:H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9"/>
  <sheetViews>
    <sheetView showGridLines="0" workbookViewId="0">
      <selection activeCell="N48" sqref="N48"/>
    </sheetView>
  </sheetViews>
  <sheetFormatPr baseColWidth="10" defaultColWidth="8.85546875" defaultRowHeight="15" x14ac:dyDescent="0.25"/>
  <cols>
    <col min="1" max="1" width="9.28515625" style="7" customWidth="1"/>
    <col min="2" max="2" width="11.7109375" style="7" customWidth="1"/>
    <col min="3" max="3" width="9" style="7" customWidth="1"/>
    <col min="4" max="8" width="14" style="7" customWidth="1"/>
    <col min="9" max="9" width="16" style="7" customWidth="1"/>
    <col min="10" max="10" width="14" style="7" customWidth="1"/>
    <col min="11" max="13" width="16" style="7" customWidth="1"/>
    <col min="14" max="14" width="18" customWidth="1"/>
    <col min="15" max="15" width="10" style="7" customWidth="1"/>
  </cols>
  <sheetData>
    <row r="1" spans="1:15" ht="28.15" customHeight="1" x14ac:dyDescent="0.35">
      <c r="A1" s="36" t="s">
        <v>174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3" spans="1:15" ht="28.9" customHeight="1" x14ac:dyDescent="0.25">
      <c r="A3" s="1" t="s">
        <v>26</v>
      </c>
      <c r="B3" s="1" t="s">
        <v>5</v>
      </c>
      <c r="C3" s="1" t="s">
        <v>3</v>
      </c>
      <c r="D3" s="1" t="s">
        <v>7</v>
      </c>
      <c r="E3" s="1" t="s">
        <v>15</v>
      </c>
      <c r="F3" s="1" t="s">
        <v>16</v>
      </c>
      <c r="G3" s="1" t="s">
        <v>9</v>
      </c>
      <c r="H3" s="1" t="s">
        <v>10</v>
      </c>
      <c r="I3" s="1" t="s">
        <v>175</v>
      </c>
      <c r="J3" s="1" t="s">
        <v>176</v>
      </c>
      <c r="K3" s="1" t="s">
        <v>11</v>
      </c>
      <c r="L3" s="1" t="s">
        <v>177</v>
      </c>
      <c r="M3" s="1" t="s">
        <v>178</v>
      </c>
      <c r="N3" s="1" t="s">
        <v>179</v>
      </c>
      <c r="O3" s="1" t="s">
        <v>119</v>
      </c>
    </row>
    <row r="4" spans="1:15" x14ac:dyDescent="0.25">
      <c r="A4" s="8">
        <v>2025</v>
      </c>
      <c r="B4" s="13">
        <v>45658</v>
      </c>
      <c r="C4" s="8" t="s">
        <v>67</v>
      </c>
      <c r="D4" s="12">
        <f>SUMIFS(Salg!$D$4:$D$2000,Salg!$B$4:$B$2000,$C4,Salg!$A$4:$A$2000,$B4)</f>
        <v>286799</v>
      </c>
      <c r="E4" s="12">
        <f>SUMIFS(Salg!$E$4:$E$2000,Salg!$B$4:$B$2000,$C4,Salg!$A$4:$A$2000,$B4)</f>
        <v>152871</v>
      </c>
      <c r="F4" s="12">
        <f t="shared" ref="F4:F39" si="0">D4-E4</f>
        <v>133928</v>
      </c>
      <c r="G4" s="14">
        <f t="shared" ref="G4:G39" si="1">IF(D4=0,0,F4/D4)</f>
        <v>0.46697512892304366</v>
      </c>
      <c r="H4" s="12">
        <f>SUMIFS(Lager!$C$4:$C$2000,Lager!$B$4:$B$2000,$C4,Lager!$A$4:$A$2000,$B4)</f>
        <v>598218</v>
      </c>
      <c r="I4" s="12">
        <f>0</f>
        <v>0</v>
      </c>
      <c r="J4" s="12">
        <f t="shared" ref="J4:J39" si="2">IF((H4+I4)=0,0,(H4+I4)/2)</f>
        <v>299109</v>
      </c>
      <c r="K4" s="15">
        <f t="shared" ref="K4:K39" si="3">IF(J4=0,0,(E4/J4)*12)</f>
        <v>6.1330551738663832</v>
      </c>
      <c r="L4" s="12">
        <f>0</f>
        <v>0</v>
      </c>
      <c r="M4" s="14">
        <f t="shared" ref="M4:M39" si="4">IF(L4=0,0,D4/L4-1)</f>
        <v>0</v>
      </c>
      <c r="N4" s="8"/>
      <c r="O4" s="8">
        <v>1</v>
      </c>
    </row>
    <row r="5" spans="1:15" x14ac:dyDescent="0.25">
      <c r="A5" s="8">
        <v>2025</v>
      </c>
      <c r="B5" s="13">
        <v>45689</v>
      </c>
      <c r="C5" s="8" t="s">
        <v>67</v>
      </c>
      <c r="D5" s="12">
        <f>SUMIFS(Salg!$D$4:$D$2000,Salg!$B$4:$B$2000,$C5,Salg!$A$4:$A$2000,$B5)</f>
        <v>306412</v>
      </c>
      <c r="E5" s="12">
        <f>SUMIFS(Salg!$E$4:$E$2000,Salg!$B$4:$B$2000,$C5,Salg!$A$4:$A$2000,$B5)</f>
        <v>143372</v>
      </c>
      <c r="F5" s="12">
        <f t="shared" si="0"/>
        <v>163040</v>
      </c>
      <c r="G5" s="14">
        <f t="shared" si="1"/>
        <v>0.53209404331423049</v>
      </c>
      <c r="H5" s="12">
        <f>SUMIFS(Lager!$C$4:$C$2000,Lager!$B$4:$B$2000,$C5,Lager!$A$4:$A$2000,$B5)</f>
        <v>539131</v>
      </c>
      <c r="I5" s="12">
        <f t="shared" ref="I5:I39" si="5">IF($C5=$C4,H4,0)</f>
        <v>598218</v>
      </c>
      <c r="J5" s="12">
        <f t="shared" si="2"/>
        <v>568674.5</v>
      </c>
      <c r="K5" s="15">
        <f t="shared" si="3"/>
        <v>3.0253932609955254</v>
      </c>
      <c r="L5" s="12">
        <f t="shared" ref="L5:L39" si="6">IF($C5=$C4,D4,0)</f>
        <v>286799</v>
      </c>
      <c r="M5" s="14">
        <f t="shared" si="4"/>
        <v>6.8385873033030009E-2</v>
      </c>
      <c r="N5" s="8"/>
      <c r="O5" s="8">
        <v>2</v>
      </c>
    </row>
    <row r="6" spans="1:15" x14ac:dyDescent="0.25">
      <c r="A6" s="8">
        <v>2025</v>
      </c>
      <c r="B6" s="13">
        <v>45717</v>
      </c>
      <c r="C6" s="8" t="s">
        <v>67</v>
      </c>
      <c r="D6" s="12">
        <f>SUMIFS(Salg!$D$4:$D$2000,Salg!$B$4:$B$2000,$C6,Salg!$A$4:$A$2000,$B6)</f>
        <v>352535</v>
      </c>
      <c r="E6" s="12">
        <f>SUMIFS(Salg!$E$4:$E$2000,Salg!$B$4:$B$2000,$C6,Salg!$A$4:$A$2000,$B6)</f>
        <v>180999</v>
      </c>
      <c r="F6" s="12">
        <f t="shared" si="0"/>
        <v>171536</v>
      </c>
      <c r="G6" s="14">
        <f t="shared" si="1"/>
        <v>0.48657863758208403</v>
      </c>
      <c r="H6" s="12">
        <f>SUMIFS(Lager!$C$4:$C$2000,Lager!$B$4:$B$2000,$C6,Lager!$A$4:$A$2000,$B6)</f>
        <v>512730</v>
      </c>
      <c r="I6" s="12">
        <f t="shared" si="5"/>
        <v>539131</v>
      </c>
      <c r="J6" s="12">
        <f t="shared" si="2"/>
        <v>525930.5</v>
      </c>
      <c r="K6" s="15">
        <f t="shared" si="3"/>
        <v>4.1298004203977516</v>
      </c>
      <c r="L6" s="12">
        <f t="shared" si="6"/>
        <v>306412</v>
      </c>
      <c r="M6" s="14">
        <f t="shared" si="4"/>
        <v>0.15052608905656428</v>
      </c>
      <c r="N6" s="8"/>
      <c r="O6" s="8">
        <v>3</v>
      </c>
    </row>
    <row r="7" spans="1:15" x14ac:dyDescent="0.25">
      <c r="A7" s="8">
        <v>2025</v>
      </c>
      <c r="B7" s="13">
        <v>45748</v>
      </c>
      <c r="C7" s="8" t="s">
        <v>67</v>
      </c>
      <c r="D7" s="12">
        <f>SUMIFS(Salg!$D$4:$D$2000,Salg!$B$4:$B$2000,$C7,Salg!$A$4:$A$2000,$B7)</f>
        <v>332700</v>
      </c>
      <c r="E7" s="12">
        <f>SUMIFS(Salg!$E$4:$E$2000,Salg!$B$4:$B$2000,$C7,Salg!$A$4:$A$2000,$B7)</f>
        <v>170683</v>
      </c>
      <c r="F7" s="12">
        <f t="shared" si="0"/>
        <v>162017</v>
      </c>
      <c r="G7" s="14">
        <f t="shared" si="1"/>
        <v>0.48697625488428015</v>
      </c>
      <c r="H7" s="12">
        <f>SUMIFS(Lager!$C$4:$C$2000,Lager!$B$4:$B$2000,$C7,Lager!$A$4:$A$2000,$B7)</f>
        <v>482587</v>
      </c>
      <c r="I7" s="12">
        <f t="shared" si="5"/>
        <v>512730</v>
      </c>
      <c r="J7" s="12">
        <f t="shared" si="2"/>
        <v>497658.5</v>
      </c>
      <c r="K7" s="15">
        <f t="shared" si="3"/>
        <v>4.115665662296534</v>
      </c>
      <c r="L7" s="12">
        <f t="shared" si="6"/>
        <v>352535</v>
      </c>
      <c r="M7" s="14">
        <f t="shared" si="4"/>
        <v>-5.6263917057880808E-2</v>
      </c>
      <c r="N7" s="8"/>
      <c r="O7" s="8">
        <v>4</v>
      </c>
    </row>
    <row r="8" spans="1:15" x14ac:dyDescent="0.25">
      <c r="A8" s="8">
        <v>2025</v>
      </c>
      <c r="B8" s="13">
        <v>45778</v>
      </c>
      <c r="C8" s="8" t="s">
        <v>67</v>
      </c>
      <c r="D8" s="12">
        <f>SUMIFS(Salg!$D$4:$D$2000,Salg!$B$4:$B$2000,$C8,Salg!$A$4:$A$2000,$B8)</f>
        <v>332162</v>
      </c>
      <c r="E8" s="12">
        <f>SUMIFS(Salg!$E$4:$E$2000,Salg!$B$4:$B$2000,$C8,Salg!$A$4:$A$2000,$B8)</f>
        <v>179323</v>
      </c>
      <c r="F8" s="12">
        <f t="shared" si="0"/>
        <v>152839</v>
      </c>
      <c r="G8" s="14">
        <f t="shared" si="1"/>
        <v>0.46013391056171388</v>
      </c>
      <c r="H8" s="12">
        <f>SUMIFS(Lager!$C$4:$C$2000,Lager!$B$4:$B$2000,$C8,Lager!$A$4:$A$2000,$B8)</f>
        <v>636690</v>
      </c>
      <c r="I8" s="12">
        <f t="shared" si="5"/>
        <v>482587</v>
      </c>
      <c r="J8" s="12">
        <f t="shared" si="2"/>
        <v>559638.5</v>
      </c>
      <c r="K8" s="15">
        <f t="shared" si="3"/>
        <v>3.8451178751997936</v>
      </c>
      <c r="L8" s="12">
        <f t="shared" si="6"/>
        <v>332700</v>
      </c>
      <c r="M8" s="14">
        <f t="shared" si="4"/>
        <v>-1.6170724376315393E-3</v>
      </c>
      <c r="N8" s="8"/>
      <c r="O8" s="8">
        <v>5</v>
      </c>
    </row>
    <row r="9" spans="1:15" x14ac:dyDescent="0.25">
      <c r="A9" s="8">
        <v>2025</v>
      </c>
      <c r="B9" s="13">
        <v>45809</v>
      </c>
      <c r="C9" s="8" t="s">
        <v>67</v>
      </c>
      <c r="D9" s="12">
        <f>SUMIFS(Salg!$D$4:$D$2000,Salg!$B$4:$B$2000,$C9,Salg!$A$4:$A$2000,$B9)</f>
        <v>337189</v>
      </c>
      <c r="E9" s="12">
        <f>SUMIFS(Salg!$E$4:$E$2000,Salg!$B$4:$B$2000,$C9,Salg!$A$4:$A$2000,$B9)</f>
        <v>165962</v>
      </c>
      <c r="F9" s="12">
        <f t="shared" si="0"/>
        <v>171227</v>
      </c>
      <c r="G9" s="14">
        <f t="shared" si="1"/>
        <v>0.50780719418486364</v>
      </c>
      <c r="H9" s="12">
        <f>SUMIFS(Lager!$C$4:$C$2000,Lager!$B$4:$B$2000,$C9,Lager!$A$4:$A$2000,$B9)</f>
        <v>478503</v>
      </c>
      <c r="I9" s="12">
        <f t="shared" si="5"/>
        <v>636690</v>
      </c>
      <c r="J9" s="12">
        <f t="shared" si="2"/>
        <v>557596.5</v>
      </c>
      <c r="K9" s="15">
        <f t="shared" si="3"/>
        <v>3.5716580000053799</v>
      </c>
      <c r="L9" s="12">
        <f t="shared" si="6"/>
        <v>332162</v>
      </c>
      <c r="M9" s="14">
        <f t="shared" si="4"/>
        <v>1.5134181513839717E-2</v>
      </c>
      <c r="N9" s="8"/>
      <c r="O9" s="8">
        <v>6</v>
      </c>
    </row>
    <row r="10" spans="1:15" x14ac:dyDescent="0.25">
      <c r="A10" s="8">
        <v>2025</v>
      </c>
      <c r="B10" s="13">
        <v>45839</v>
      </c>
      <c r="C10" s="8" t="s">
        <v>67</v>
      </c>
      <c r="D10" s="12">
        <f>SUMIFS(Salg!$D$4:$D$2000,Salg!$B$4:$B$2000,$C10,Salg!$A$4:$A$2000,$B10)</f>
        <v>303374</v>
      </c>
      <c r="E10" s="12">
        <f>SUMIFS(Salg!$E$4:$E$2000,Salg!$B$4:$B$2000,$C10,Salg!$A$4:$A$2000,$B10)</f>
        <v>152941</v>
      </c>
      <c r="F10" s="12">
        <f t="shared" si="0"/>
        <v>150433</v>
      </c>
      <c r="G10" s="14">
        <f t="shared" si="1"/>
        <v>0.49586648822905061</v>
      </c>
      <c r="H10" s="12">
        <f>SUMIFS(Lager!$C$4:$C$2000,Lager!$B$4:$B$2000,$C10,Lager!$A$4:$A$2000,$B10)</f>
        <v>567349</v>
      </c>
      <c r="I10" s="12">
        <f t="shared" si="5"/>
        <v>478503</v>
      </c>
      <c r="J10" s="12">
        <f t="shared" si="2"/>
        <v>522926</v>
      </c>
      <c r="K10" s="15">
        <f t="shared" si="3"/>
        <v>3.5096591104668731</v>
      </c>
      <c r="L10" s="12">
        <f t="shared" si="6"/>
        <v>337189</v>
      </c>
      <c r="M10" s="14">
        <f t="shared" si="4"/>
        <v>-0.10028500336606472</v>
      </c>
      <c r="N10" s="8"/>
      <c r="O10" s="8">
        <v>7</v>
      </c>
    </row>
    <row r="11" spans="1:15" x14ac:dyDescent="0.25">
      <c r="A11" s="8">
        <v>2025</v>
      </c>
      <c r="B11" s="13">
        <v>45870</v>
      </c>
      <c r="C11" s="8" t="s">
        <v>67</v>
      </c>
      <c r="D11" s="12">
        <f>SUMIFS(Salg!$D$4:$D$2000,Salg!$B$4:$B$2000,$C11,Salg!$A$4:$A$2000,$B11)</f>
        <v>353643</v>
      </c>
      <c r="E11" s="12">
        <f>SUMIFS(Salg!$E$4:$E$2000,Salg!$B$4:$B$2000,$C11,Salg!$A$4:$A$2000,$B11)</f>
        <v>186945</v>
      </c>
      <c r="F11" s="12">
        <f t="shared" si="0"/>
        <v>166698</v>
      </c>
      <c r="G11" s="14">
        <f t="shared" si="1"/>
        <v>0.47137367345034398</v>
      </c>
      <c r="H11" s="12">
        <f>SUMIFS(Lager!$C$4:$C$2000,Lager!$B$4:$B$2000,$C11,Lager!$A$4:$A$2000,$B11)</f>
        <v>570976</v>
      </c>
      <c r="I11" s="12">
        <f t="shared" si="5"/>
        <v>567349</v>
      </c>
      <c r="J11" s="12">
        <f t="shared" si="2"/>
        <v>569162.5</v>
      </c>
      <c r="K11" s="15">
        <f t="shared" si="3"/>
        <v>3.9414754134364083</v>
      </c>
      <c r="L11" s="12">
        <f t="shared" si="6"/>
        <v>303374</v>
      </c>
      <c r="M11" s="14">
        <f t="shared" si="4"/>
        <v>0.16569976332843295</v>
      </c>
      <c r="N11" s="8"/>
      <c r="O11" s="8">
        <v>8</v>
      </c>
    </row>
    <row r="12" spans="1:15" x14ac:dyDescent="0.25">
      <c r="A12" s="8">
        <v>2025</v>
      </c>
      <c r="B12" s="13">
        <v>45901</v>
      </c>
      <c r="C12" s="8" t="s">
        <v>67</v>
      </c>
      <c r="D12" s="12">
        <f>SUMIFS(Salg!$D$4:$D$2000,Salg!$B$4:$B$2000,$C12,Salg!$A$4:$A$2000,$B12)</f>
        <v>316486</v>
      </c>
      <c r="E12" s="12">
        <f>SUMIFS(Salg!$E$4:$E$2000,Salg!$B$4:$B$2000,$C12,Salg!$A$4:$A$2000,$B12)</f>
        <v>147834</v>
      </c>
      <c r="F12" s="12">
        <f t="shared" si="0"/>
        <v>168652</v>
      </c>
      <c r="G12" s="14">
        <f t="shared" si="1"/>
        <v>0.53288929052153966</v>
      </c>
      <c r="H12" s="12">
        <f>SUMIFS(Lager!$C$4:$C$2000,Lager!$B$4:$B$2000,$C12,Lager!$A$4:$A$2000,$B12)</f>
        <v>569977</v>
      </c>
      <c r="I12" s="12">
        <f t="shared" si="5"/>
        <v>570976</v>
      </c>
      <c r="J12" s="12">
        <f t="shared" si="2"/>
        <v>570476.5</v>
      </c>
      <c r="K12" s="15">
        <f t="shared" si="3"/>
        <v>3.109695140816493</v>
      </c>
      <c r="L12" s="12">
        <f t="shared" si="6"/>
        <v>353643</v>
      </c>
      <c r="M12" s="14">
        <f t="shared" si="4"/>
        <v>-0.10506923648990651</v>
      </c>
      <c r="N12" s="8"/>
      <c r="O12" s="8">
        <v>9</v>
      </c>
    </row>
    <row r="13" spans="1:15" x14ac:dyDescent="0.25">
      <c r="A13" s="8">
        <v>2025</v>
      </c>
      <c r="B13" s="13">
        <v>45931</v>
      </c>
      <c r="C13" s="8" t="s">
        <v>67</v>
      </c>
      <c r="D13" s="12">
        <f>SUMIFS(Salg!$D$4:$D$2000,Salg!$B$4:$B$2000,$C13,Salg!$A$4:$A$2000,$B13)</f>
        <v>360258</v>
      </c>
      <c r="E13" s="12">
        <f>SUMIFS(Salg!$E$4:$E$2000,Salg!$B$4:$B$2000,$C13,Salg!$A$4:$A$2000,$B13)</f>
        <v>170392</v>
      </c>
      <c r="F13" s="12">
        <f t="shared" si="0"/>
        <v>189866</v>
      </c>
      <c r="G13" s="14">
        <f t="shared" si="1"/>
        <v>0.52702785226143489</v>
      </c>
      <c r="H13" s="12">
        <f>SUMIFS(Lager!$C$4:$C$2000,Lager!$B$4:$B$2000,$C13,Lager!$A$4:$A$2000,$B13)</f>
        <v>682832</v>
      </c>
      <c r="I13" s="12">
        <f t="shared" si="5"/>
        <v>569977</v>
      </c>
      <c r="J13" s="12">
        <f t="shared" si="2"/>
        <v>626404.5</v>
      </c>
      <c r="K13" s="15">
        <f t="shared" si="3"/>
        <v>3.2641911097381962</v>
      </c>
      <c r="L13" s="12">
        <f t="shared" si="6"/>
        <v>316486</v>
      </c>
      <c r="M13" s="14">
        <f t="shared" si="4"/>
        <v>0.13830627579103028</v>
      </c>
      <c r="N13" s="8"/>
      <c r="O13" s="8">
        <v>10</v>
      </c>
    </row>
    <row r="14" spans="1:15" x14ac:dyDescent="0.25">
      <c r="A14" s="8">
        <v>2025</v>
      </c>
      <c r="B14" s="13">
        <v>45962</v>
      </c>
      <c r="C14" s="8" t="s">
        <v>67</v>
      </c>
      <c r="D14" s="12">
        <f>SUMIFS(Salg!$D$4:$D$2000,Salg!$B$4:$B$2000,$C14,Salg!$A$4:$A$2000,$B14)</f>
        <v>423803</v>
      </c>
      <c r="E14" s="12">
        <f>SUMIFS(Salg!$E$4:$E$2000,Salg!$B$4:$B$2000,$C14,Salg!$A$4:$A$2000,$B14)</f>
        <v>201679</v>
      </c>
      <c r="F14" s="12">
        <f t="shared" si="0"/>
        <v>222124</v>
      </c>
      <c r="G14" s="14">
        <f t="shared" si="1"/>
        <v>0.52412087691686937</v>
      </c>
      <c r="H14" s="12">
        <f>SUMIFS(Lager!$C$4:$C$2000,Lager!$B$4:$B$2000,$C14,Lager!$A$4:$A$2000,$B14)</f>
        <v>740365</v>
      </c>
      <c r="I14" s="12">
        <f t="shared" si="5"/>
        <v>682832</v>
      </c>
      <c r="J14" s="12">
        <f t="shared" si="2"/>
        <v>711598.5</v>
      </c>
      <c r="K14" s="15">
        <f t="shared" si="3"/>
        <v>3.4010021100381747</v>
      </c>
      <c r="L14" s="12">
        <f t="shared" si="6"/>
        <v>360258</v>
      </c>
      <c r="M14" s="14">
        <f t="shared" si="4"/>
        <v>0.17638747786308695</v>
      </c>
      <c r="N14" s="8"/>
      <c r="O14" s="8">
        <v>11</v>
      </c>
    </row>
    <row r="15" spans="1:15" x14ac:dyDescent="0.25">
      <c r="A15" s="8">
        <v>2025</v>
      </c>
      <c r="B15" s="13">
        <v>45992</v>
      </c>
      <c r="C15" s="8" t="s">
        <v>67</v>
      </c>
      <c r="D15" s="12">
        <f>SUMIFS(Salg!$D$4:$D$2000,Salg!$B$4:$B$2000,$C15,Salg!$A$4:$A$2000,$B15)</f>
        <v>482791</v>
      </c>
      <c r="E15" s="12">
        <f>SUMIFS(Salg!$E$4:$E$2000,Salg!$B$4:$B$2000,$C15,Salg!$A$4:$A$2000,$B15)</f>
        <v>240350</v>
      </c>
      <c r="F15" s="12">
        <f t="shared" si="0"/>
        <v>242441</v>
      </c>
      <c r="G15" s="14">
        <f t="shared" si="1"/>
        <v>0.50216553332601477</v>
      </c>
      <c r="H15" s="12">
        <f>SUMIFS(Lager!$C$4:$C$2000,Lager!$B$4:$B$2000,$C15,Lager!$A$4:$A$2000,$B15)</f>
        <v>616906</v>
      </c>
      <c r="I15" s="12">
        <f t="shared" si="5"/>
        <v>740365</v>
      </c>
      <c r="J15" s="12">
        <f t="shared" si="2"/>
        <v>678635.5</v>
      </c>
      <c r="K15" s="15">
        <f t="shared" si="3"/>
        <v>4.2499987106480575</v>
      </c>
      <c r="L15" s="12">
        <f t="shared" si="6"/>
        <v>423803</v>
      </c>
      <c r="M15" s="14">
        <f t="shared" si="4"/>
        <v>0.13918731108557503</v>
      </c>
      <c r="N15" s="8"/>
      <c r="O15" s="8">
        <v>12</v>
      </c>
    </row>
    <row r="16" spans="1:15" x14ac:dyDescent="0.25">
      <c r="A16" s="8">
        <v>2025</v>
      </c>
      <c r="B16" s="13">
        <v>45658</v>
      </c>
      <c r="C16" s="8" t="s">
        <v>68</v>
      </c>
      <c r="D16" s="12">
        <f>SUMIFS(Salg!$D$4:$D$2000,Salg!$B$4:$B$2000,$C16,Salg!$A$4:$A$2000,$B16)</f>
        <v>227521</v>
      </c>
      <c r="E16" s="12">
        <f>SUMIFS(Salg!$E$4:$E$2000,Salg!$B$4:$B$2000,$C16,Salg!$A$4:$A$2000,$B16)</f>
        <v>115613</v>
      </c>
      <c r="F16" s="12">
        <f t="shared" si="0"/>
        <v>111908</v>
      </c>
      <c r="G16" s="14">
        <f t="shared" si="1"/>
        <v>0.49185789443611799</v>
      </c>
      <c r="H16" s="12">
        <f>SUMIFS(Lager!$C$4:$C$2000,Lager!$B$4:$B$2000,$C16,Lager!$A$4:$A$2000,$B16)</f>
        <v>406824</v>
      </c>
      <c r="I16" s="12">
        <f t="shared" si="5"/>
        <v>0</v>
      </c>
      <c r="J16" s="12">
        <f t="shared" si="2"/>
        <v>203412</v>
      </c>
      <c r="K16" s="15">
        <f t="shared" si="3"/>
        <v>6.8204235738304515</v>
      </c>
      <c r="L16" s="12">
        <f t="shared" si="6"/>
        <v>0</v>
      </c>
      <c r="M16" s="14">
        <f t="shared" si="4"/>
        <v>0</v>
      </c>
      <c r="N16" s="8"/>
      <c r="O16" s="8">
        <v>1</v>
      </c>
    </row>
    <row r="17" spans="1:15" x14ac:dyDescent="0.25">
      <c r="A17" s="8">
        <v>2025</v>
      </c>
      <c r="B17" s="13">
        <v>45689</v>
      </c>
      <c r="C17" s="8" t="s">
        <v>68</v>
      </c>
      <c r="D17" s="12">
        <f>SUMIFS(Salg!$D$4:$D$2000,Salg!$B$4:$B$2000,$C17,Salg!$A$4:$A$2000,$B17)</f>
        <v>250011</v>
      </c>
      <c r="E17" s="12">
        <f>SUMIFS(Salg!$E$4:$E$2000,Salg!$B$4:$B$2000,$C17,Salg!$A$4:$A$2000,$B17)</f>
        <v>121309</v>
      </c>
      <c r="F17" s="12">
        <f t="shared" si="0"/>
        <v>128702</v>
      </c>
      <c r="G17" s="14">
        <f t="shared" si="1"/>
        <v>0.5147853494446244</v>
      </c>
      <c r="H17" s="12">
        <f>SUMIFS(Lager!$C$4:$C$2000,Lager!$B$4:$B$2000,$C17,Lager!$A$4:$A$2000,$B17)</f>
        <v>368884</v>
      </c>
      <c r="I17" s="12">
        <f t="shared" si="5"/>
        <v>406824</v>
      </c>
      <c r="J17" s="12">
        <f t="shared" si="2"/>
        <v>387854</v>
      </c>
      <c r="K17" s="15">
        <f t="shared" si="3"/>
        <v>3.7532370428047663</v>
      </c>
      <c r="L17" s="12">
        <f t="shared" si="6"/>
        <v>227521</v>
      </c>
      <c r="M17" s="14">
        <f t="shared" si="4"/>
        <v>9.8848018424672945E-2</v>
      </c>
      <c r="N17" s="8"/>
      <c r="O17" s="8">
        <v>2</v>
      </c>
    </row>
    <row r="18" spans="1:15" x14ac:dyDescent="0.25">
      <c r="A18" s="8">
        <v>2025</v>
      </c>
      <c r="B18" s="13">
        <v>45717</v>
      </c>
      <c r="C18" s="8" t="s">
        <v>68</v>
      </c>
      <c r="D18" s="12">
        <f>SUMIFS(Salg!$D$4:$D$2000,Salg!$B$4:$B$2000,$C18,Salg!$A$4:$A$2000,$B18)</f>
        <v>271250</v>
      </c>
      <c r="E18" s="12">
        <f>SUMIFS(Salg!$E$4:$E$2000,Salg!$B$4:$B$2000,$C18,Salg!$A$4:$A$2000,$B18)</f>
        <v>127160</v>
      </c>
      <c r="F18" s="12">
        <f t="shared" si="0"/>
        <v>144090</v>
      </c>
      <c r="G18" s="14">
        <f t="shared" si="1"/>
        <v>0.53120737327188938</v>
      </c>
      <c r="H18" s="12">
        <f>SUMIFS(Lager!$C$4:$C$2000,Lager!$B$4:$B$2000,$C18,Lager!$A$4:$A$2000,$B18)</f>
        <v>491380</v>
      </c>
      <c r="I18" s="12">
        <f t="shared" si="5"/>
        <v>368884</v>
      </c>
      <c r="J18" s="12">
        <f t="shared" si="2"/>
        <v>430132</v>
      </c>
      <c r="K18" s="15">
        <f t="shared" si="3"/>
        <v>3.5475621437140221</v>
      </c>
      <c r="L18" s="12">
        <f t="shared" si="6"/>
        <v>250011</v>
      </c>
      <c r="M18" s="14">
        <f t="shared" si="4"/>
        <v>8.495226210046769E-2</v>
      </c>
      <c r="N18" s="8"/>
      <c r="O18" s="8">
        <v>3</v>
      </c>
    </row>
    <row r="19" spans="1:15" x14ac:dyDescent="0.25">
      <c r="A19" s="8">
        <v>2025</v>
      </c>
      <c r="B19" s="13">
        <v>45748</v>
      </c>
      <c r="C19" s="8" t="s">
        <v>68</v>
      </c>
      <c r="D19" s="12">
        <f>SUMIFS(Salg!$D$4:$D$2000,Salg!$B$4:$B$2000,$C19,Salg!$A$4:$A$2000,$B19)</f>
        <v>276771</v>
      </c>
      <c r="E19" s="12">
        <f>SUMIFS(Salg!$E$4:$E$2000,Salg!$B$4:$B$2000,$C19,Salg!$A$4:$A$2000,$B19)</f>
        <v>141164</v>
      </c>
      <c r="F19" s="12">
        <f t="shared" si="0"/>
        <v>135607</v>
      </c>
      <c r="G19" s="14">
        <f t="shared" si="1"/>
        <v>0.48996101470168479</v>
      </c>
      <c r="H19" s="12">
        <f>SUMIFS(Lager!$C$4:$C$2000,Lager!$B$4:$B$2000,$C19,Lager!$A$4:$A$2000,$B19)</f>
        <v>425282</v>
      </c>
      <c r="I19" s="12">
        <f t="shared" si="5"/>
        <v>491380</v>
      </c>
      <c r="J19" s="12">
        <f t="shared" si="2"/>
        <v>458331</v>
      </c>
      <c r="K19" s="15">
        <f t="shared" si="3"/>
        <v>3.6959489975585331</v>
      </c>
      <c r="L19" s="12">
        <f t="shared" si="6"/>
        <v>271250</v>
      </c>
      <c r="M19" s="14">
        <f t="shared" si="4"/>
        <v>2.0353917050691228E-2</v>
      </c>
      <c r="N19" s="8"/>
      <c r="O19" s="8">
        <v>4</v>
      </c>
    </row>
    <row r="20" spans="1:15" x14ac:dyDescent="0.25">
      <c r="A20" s="8">
        <v>2025</v>
      </c>
      <c r="B20" s="13">
        <v>45778</v>
      </c>
      <c r="C20" s="8" t="s">
        <v>68</v>
      </c>
      <c r="D20" s="12">
        <f>SUMIFS(Salg!$D$4:$D$2000,Salg!$B$4:$B$2000,$C20,Salg!$A$4:$A$2000,$B20)</f>
        <v>275844</v>
      </c>
      <c r="E20" s="12">
        <f>SUMIFS(Salg!$E$4:$E$2000,Salg!$B$4:$B$2000,$C20,Salg!$A$4:$A$2000,$B20)</f>
        <v>144951</v>
      </c>
      <c r="F20" s="12">
        <f t="shared" si="0"/>
        <v>130893</v>
      </c>
      <c r="G20" s="14">
        <f t="shared" si="1"/>
        <v>0.47451820594248922</v>
      </c>
      <c r="H20" s="12">
        <f>SUMIFS(Lager!$C$4:$C$2000,Lager!$B$4:$B$2000,$C20,Lager!$A$4:$A$2000,$B20)</f>
        <v>441526</v>
      </c>
      <c r="I20" s="12">
        <f t="shared" si="5"/>
        <v>425282</v>
      </c>
      <c r="J20" s="12">
        <f t="shared" si="2"/>
        <v>433404</v>
      </c>
      <c r="K20" s="15">
        <f t="shared" si="3"/>
        <v>4.0133732037544645</v>
      </c>
      <c r="L20" s="12">
        <f t="shared" si="6"/>
        <v>276771</v>
      </c>
      <c r="M20" s="14">
        <f t="shared" si="4"/>
        <v>-3.3493393455239495E-3</v>
      </c>
      <c r="N20" s="8"/>
      <c r="O20" s="8">
        <v>5</v>
      </c>
    </row>
    <row r="21" spans="1:15" x14ac:dyDescent="0.25">
      <c r="A21" s="8">
        <v>2025</v>
      </c>
      <c r="B21" s="13">
        <v>45809</v>
      </c>
      <c r="C21" s="8" t="s">
        <v>68</v>
      </c>
      <c r="D21" s="12">
        <f>SUMIFS(Salg!$D$4:$D$2000,Salg!$B$4:$B$2000,$C21,Salg!$A$4:$A$2000,$B21)</f>
        <v>298427</v>
      </c>
      <c r="E21" s="12">
        <f>SUMIFS(Salg!$E$4:$E$2000,Salg!$B$4:$B$2000,$C21,Salg!$A$4:$A$2000,$B21)</f>
        <v>145440</v>
      </c>
      <c r="F21" s="12">
        <f t="shared" si="0"/>
        <v>152987</v>
      </c>
      <c r="G21" s="14">
        <f t="shared" si="1"/>
        <v>0.51264463336092247</v>
      </c>
      <c r="H21" s="12">
        <f>SUMIFS(Lager!$C$4:$C$2000,Lager!$B$4:$B$2000,$C21,Lager!$A$4:$A$2000,$B21)</f>
        <v>466454</v>
      </c>
      <c r="I21" s="12">
        <f t="shared" si="5"/>
        <v>441526</v>
      </c>
      <c r="J21" s="12">
        <f t="shared" si="2"/>
        <v>453990</v>
      </c>
      <c r="K21" s="15">
        <f t="shared" si="3"/>
        <v>3.8443137514042163</v>
      </c>
      <c r="L21" s="12">
        <f t="shared" si="6"/>
        <v>275844</v>
      </c>
      <c r="M21" s="14">
        <f t="shared" si="4"/>
        <v>8.186873740229994E-2</v>
      </c>
      <c r="N21" s="8"/>
      <c r="O21" s="8">
        <v>6</v>
      </c>
    </row>
    <row r="22" spans="1:15" x14ac:dyDescent="0.25">
      <c r="A22" s="8">
        <v>2025</v>
      </c>
      <c r="B22" s="13">
        <v>45839</v>
      </c>
      <c r="C22" s="8" t="s">
        <v>68</v>
      </c>
      <c r="D22" s="12">
        <f>SUMIFS(Salg!$D$4:$D$2000,Salg!$B$4:$B$2000,$C22,Salg!$A$4:$A$2000,$B22)</f>
        <v>228544</v>
      </c>
      <c r="E22" s="12">
        <f>SUMIFS(Salg!$E$4:$E$2000,Salg!$B$4:$B$2000,$C22,Salg!$A$4:$A$2000,$B22)</f>
        <v>116261</v>
      </c>
      <c r="F22" s="12">
        <f t="shared" si="0"/>
        <v>112283</v>
      </c>
      <c r="G22" s="14">
        <f t="shared" si="1"/>
        <v>0.49129708064967798</v>
      </c>
      <c r="H22" s="12">
        <f>SUMIFS(Lager!$C$4:$C$2000,Lager!$B$4:$B$2000,$C22,Lager!$A$4:$A$2000,$B22)</f>
        <v>406389</v>
      </c>
      <c r="I22" s="12">
        <f t="shared" si="5"/>
        <v>466454</v>
      </c>
      <c r="J22" s="12">
        <f t="shared" si="2"/>
        <v>436421.5</v>
      </c>
      <c r="K22" s="15">
        <f t="shared" si="3"/>
        <v>3.1967535971532106</v>
      </c>
      <c r="L22" s="12">
        <f t="shared" si="6"/>
        <v>298427</v>
      </c>
      <c r="M22" s="14">
        <f t="shared" si="4"/>
        <v>-0.23417117083909966</v>
      </c>
      <c r="N22" s="8"/>
      <c r="O22" s="8">
        <v>7</v>
      </c>
    </row>
    <row r="23" spans="1:15" x14ac:dyDescent="0.25">
      <c r="A23" s="8">
        <v>2025</v>
      </c>
      <c r="B23" s="13">
        <v>45870</v>
      </c>
      <c r="C23" s="8" t="s">
        <v>68</v>
      </c>
      <c r="D23" s="12">
        <f>SUMIFS(Salg!$D$4:$D$2000,Salg!$B$4:$B$2000,$C23,Salg!$A$4:$A$2000,$B23)</f>
        <v>286254</v>
      </c>
      <c r="E23" s="12">
        <f>SUMIFS(Salg!$E$4:$E$2000,Salg!$B$4:$B$2000,$C23,Salg!$A$4:$A$2000,$B23)</f>
        <v>141451</v>
      </c>
      <c r="F23" s="12">
        <f t="shared" si="0"/>
        <v>144803</v>
      </c>
      <c r="G23" s="14">
        <f t="shared" si="1"/>
        <v>0.50585494001830544</v>
      </c>
      <c r="H23" s="12">
        <f>SUMIFS(Lager!$C$4:$C$2000,Lager!$B$4:$B$2000,$C23,Lager!$A$4:$A$2000,$B23)</f>
        <v>359584</v>
      </c>
      <c r="I23" s="12">
        <f t="shared" si="5"/>
        <v>406389</v>
      </c>
      <c r="J23" s="12">
        <f t="shared" si="2"/>
        <v>382986.5</v>
      </c>
      <c r="K23" s="15">
        <f t="shared" si="3"/>
        <v>4.4320413382717145</v>
      </c>
      <c r="L23" s="12">
        <f t="shared" si="6"/>
        <v>228544</v>
      </c>
      <c r="M23" s="14">
        <f t="shared" si="4"/>
        <v>0.25251155138616643</v>
      </c>
      <c r="N23" s="8"/>
      <c r="O23" s="8">
        <v>8</v>
      </c>
    </row>
    <row r="24" spans="1:15" x14ac:dyDescent="0.25">
      <c r="A24" s="8">
        <v>2025</v>
      </c>
      <c r="B24" s="13">
        <v>45901</v>
      </c>
      <c r="C24" s="8" t="s">
        <v>68</v>
      </c>
      <c r="D24" s="12">
        <f>SUMIFS(Salg!$D$4:$D$2000,Salg!$B$4:$B$2000,$C24,Salg!$A$4:$A$2000,$B24)</f>
        <v>246176</v>
      </c>
      <c r="E24" s="12">
        <f>SUMIFS(Salg!$E$4:$E$2000,Salg!$B$4:$B$2000,$C24,Salg!$A$4:$A$2000,$B24)</f>
        <v>131198</v>
      </c>
      <c r="F24" s="12">
        <f t="shared" si="0"/>
        <v>114978</v>
      </c>
      <c r="G24" s="14">
        <f t="shared" si="1"/>
        <v>0.46705608995190434</v>
      </c>
      <c r="H24" s="12">
        <f>SUMIFS(Lager!$C$4:$C$2000,Lager!$B$4:$B$2000,$C24,Lager!$A$4:$A$2000,$B24)</f>
        <v>425802</v>
      </c>
      <c r="I24" s="12">
        <f t="shared" si="5"/>
        <v>359584</v>
      </c>
      <c r="J24" s="12">
        <f t="shared" si="2"/>
        <v>392693</v>
      </c>
      <c r="K24" s="15">
        <f t="shared" si="3"/>
        <v>4.0091776527720127</v>
      </c>
      <c r="L24" s="12">
        <f t="shared" si="6"/>
        <v>286254</v>
      </c>
      <c r="M24" s="14">
        <f t="shared" si="4"/>
        <v>-0.14000852389835605</v>
      </c>
      <c r="N24" s="8"/>
      <c r="O24" s="8">
        <v>9</v>
      </c>
    </row>
    <row r="25" spans="1:15" x14ac:dyDescent="0.25">
      <c r="A25" s="8">
        <v>2025</v>
      </c>
      <c r="B25" s="13">
        <v>45931</v>
      </c>
      <c r="C25" s="8" t="s">
        <v>68</v>
      </c>
      <c r="D25" s="12">
        <f>SUMIFS(Salg!$D$4:$D$2000,Salg!$B$4:$B$2000,$C25,Salg!$A$4:$A$2000,$B25)</f>
        <v>255878</v>
      </c>
      <c r="E25" s="12">
        <f>SUMIFS(Salg!$E$4:$E$2000,Salg!$B$4:$B$2000,$C25,Salg!$A$4:$A$2000,$B25)</f>
        <v>130970</v>
      </c>
      <c r="F25" s="12">
        <f t="shared" si="0"/>
        <v>124908</v>
      </c>
      <c r="G25" s="14">
        <f t="shared" si="1"/>
        <v>0.48815451113421238</v>
      </c>
      <c r="H25" s="12">
        <f>SUMIFS(Lager!$C$4:$C$2000,Lager!$B$4:$B$2000,$C25,Lager!$A$4:$A$2000,$B25)</f>
        <v>514202</v>
      </c>
      <c r="I25" s="12">
        <f t="shared" si="5"/>
        <v>425802</v>
      </c>
      <c r="J25" s="12">
        <f t="shared" si="2"/>
        <v>470002</v>
      </c>
      <c r="K25" s="15">
        <f t="shared" si="3"/>
        <v>3.3439006642524927</v>
      </c>
      <c r="L25" s="12">
        <f t="shared" si="6"/>
        <v>246176</v>
      </c>
      <c r="M25" s="14">
        <f t="shared" si="4"/>
        <v>3.9410828025477684E-2</v>
      </c>
      <c r="N25" s="8"/>
      <c r="O25" s="8">
        <v>10</v>
      </c>
    </row>
    <row r="26" spans="1:15" x14ac:dyDescent="0.25">
      <c r="A26" s="8">
        <v>2025</v>
      </c>
      <c r="B26" s="13">
        <v>45962</v>
      </c>
      <c r="C26" s="8" t="s">
        <v>68</v>
      </c>
      <c r="D26" s="12">
        <f>SUMIFS(Salg!$D$4:$D$2000,Salg!$B$4:$B$2000,$C26,Salg!$A$4:$A$2000,$B26)</f>
        <v>330225</v>
      </c>
      <c r="E26" s="12">
        <f>SUMIFS(Salg!$E$4:$E$2000,Salg!$B$4:$B$2000,$C26,Salg!$A$4:$A$2000,$B26)</f>
        <v>159204</v>
      </c>
      <c r="F26" s="12">
        <f t="shared" si="0"/>
        <v>171021</v>
      </c>
      <c r="G26" s="14">
        <f t="shared" si="1"/>
        <v>0.51789234612764024</v>
      </c>
      <c r="H26" s="12">
        <f>SUMIFS(Lager!$C$4:$C$2000,Lager!$B$4:$B$2000,$C26,Lager!$A$4:$A$2000,$B26)</f>
        <v>461253</v>
      </c>
      <c r="I26" s="12">
        <f t="shared" si="5"/>
        <v>514202</v>
      </c>
      <c r="J26" s="12">
        <f t="shared" si="2"/>
        <v>487727.5</v>
      </c>
      <c r="K26" s="15">
        <f t="shared" si="3"/>
        <v>3.9170397404288253</v>
      </c>
      <c r="L26" s="12">
        <f t="shared" si="6"/>
        <v>255878</v>
      </c>
      <c r="M26" s="14">
        <f t="shared" si="4"/>
        <v>0.2905564370520326</v>
      </c>
      <c r="N26" s="8"/>
      <c r="O26" s="8">
        <v>11</v>
      </c>
    </row>
    <row r="27" spans="1:15" x14ac:dyDescent="0.25">
      <c r="A27" s="8">
        <v>2025</v>
      </c>
      <c r="B27" s="13">
        <v>45992</v>
      </c>
      <c r="C27" s="8" t="s">
        <v>68</v>
      </c>
      <c r="D27" s="12">
        <f>SUMIFS(Salg!$D$4:$D$2000,Salg!$B$4:$B$2000,$C27,Salg!$A$4:$A$2000,$B27)</f>
        <v>364212</v>
      </c>
      <c r="E27" s="12">
        <f>SUMIFS(Salg!$E$4:$E$2000,Salg!$B$4:$B$2000,$C27,Salg!$A$4:$A$2000,$B27)</f>
        <v>167776</v>
      </c>
      <c r="F27" s="12">
        <f t="shared" si="0"/>
        <v>196436</v>
      </c>
      <c r="G27" s="14">
        <f t="shared" si="1"/>
        <v>0.53934521652224532</v>
      </c>
      <c r="H27" s="12">
        <f>SUMIFS(Lager!$C$4:$C$2000,Lager!$B$4:$B$2000,$C27,Lager!$A$4:$A$2000,$B27)</f>
        <v>476387</v>
      </c>
      <c r="I27" s="12">
        <f t="shared" si="5"/>
        <v>461253</v>
      </c>
      <c r="J27" s="12">
        <f t="shared" si="2"/>
        <v>468820</v>
      </c>
      <c r="K27" s="15">
        <f t="shared" si="3"/>
        <v>4.2944242993046373</v>
      </c>
      <c r="L27" s="12">
        <f t="shared" si="6"/>
        <v>330225</v>
      </c>
      <c r="M27" s="14">
        <f t="shared" si="4"/>
        <v>0.10292073586191242</v>
      </c>
      <c r="N27" s="8"/>
      <c r="O27" s="8">
        <v>12</v>
      </c>
    </row>
    <row r="28" spans="1:15" x14ac:dyDescent="0.25">
      <c r="A28" s="8">
        <v>2025</v>
      </c>
      <c r="B28" s="13">
        <v>45658</v>
      </c>
      <c r="C28" s="8" t="s">
        <v>69</v>
      </c>
      <c r="D28" s="12">
        <f>SUMIFS(Salg!$D$4:$D$2000,Salg!$B$4:$B$2000,$C28,Salg!$A$4:$A$2000,$B28)</f>
        <v>177755</v>
      </c>
      <c r="E28" s="12">
        <f>SUMIFS(Salg!$E$4:$E$2000,Salg!$B$4:$B$2000,$C28,Salg!$A$4:$A$2000,$B28)</f>
        <v>92669</v>
      </c>
      <c r="F28" s="12">
        <f t="shared" si="0"/>
        <v>85086</v>
      </c>
      <c r="G28" s="14">
        <f t="shared" si="1"/>
        <v>0.47867007960394925</v>
      </c>
      <c r="H28" s="12">
        <f>SUMIFS(Lager!$C$4:$C$2000,Lager!$B$4:$B$2000,$C28,Lager!$A$4:$A$2000,$B28)</f>
        <v>335490</v>
      </c>
      <c r="I28" s="12">
        <f t="shared" si="5"/>
        <v>0</v>
      </c>
      <c r="J28" s="12">
        <f t="shared" si="2"/>
        <v>167745</v>
      </c>
      <c r="K28" s="15">
        <f t="shared" si="3"/>
        <v>6.6292765805240101</v>
      </c>
      <c r="L28" s="12">
        <f t="shared" si="6"/>
        <v>0</v>
      </c>
      <c r="M28" s="14">
        <f t="shared" si="4"/>
        <v>0</v>
      </c>
      <c r="N28" s="8"/>
      <c r="O28" s="8">
        <v>1</v>
      </c>
    </row>
    <row r="29" spans="1:15" x14ac:dyDescent="0.25">
      <c r="A29" s="8">
        <v>2025</v>
      </c>
      <c r="B29" s="13">
        <v>45689</v>
      </c>
      <c r="C29" s="8" t="s">
        <v>69</v>
      </c>
      <c r="D29" s="12">
        <f>SUMIFS(Salg!$D$4:$D$2000,Salg!$B$4:$B$2000,$C29,Salg!$A$4:$A$2000,$B29)</f>
        <v>171083</v>
      </c>
      <c r="E29" s="12">
        <f>SUMIFS(Salg!$E$4:$E$2000,Salg!$B$4:$B$2000,$C29,Salg!$A$4:$A$2000,$B29)</f>
        <v>78808</v>
      </c>
      <c r="F29" s="12">
        <f t="shared" si="0"/>
        <v>92275</v>
      </c>
      <c r="G29" s="14">
        <f t="shared" si="1"/>
        <v>0.53935808934844487</v>
      </c>
      <c r="H29" s="12">
        <f>SUMIFS(Lager!$C$4:$C$2000,Lager!$B$4:$B$2000,$C29,Lager!$A$4:$A$2000,$B29)</f>
        <v>360929</v>
      </c>
      <c r="I29" s="12">
        <f t="shared" si="5"/>
        <v>335490</v>
      </c>
      <c r="J29" s="12">
        <f t="shared" si="2"/>
        <v>348209.5</v>
      </c>
      <c r="K29" s="15">
        <f t="shared" si="3"/>
        <v>2.7158822490483456</v>
      </c>
      <c r="L29" s="12">
        <f t="shared" si="6"/>
        <v>177755</v>
      </c>
      <c r="M29" s="14">
        <f t="shared" si="4"/>
        <v>-3.7534809147422021E-2</v>
      </c>
      <c r="N29" s="8"/>
      <c r="O29" s="8">
        <v>2</v>
      </c>
    </row>
    <row r="30" spans="1:15" x14ac:dyDescent="0.25">
      <c r="A30" s="8">
        <v>2025</v>
      </c>
      <c r="B30" s="13">
        <v>45717</v>
      </c>
      <c r="C30" s="8" t="s">
        <v>69</v>
      </c>
      <c r="D30" s="12">
        <f>SUMIFS(Salg!$D$4:$D$2000,Salg!$B$4:$B$2000,$C30,Salg!$A$4:$A$2000,$B30)</f>
        <v>202188</v>
      </c>
      <c r="E30" s="12">
        <f>SUMIFS(Salg!$E$4:$E$2000,Salg!$B$4:$B$2000,$C30,Salg!$A$4:$A$2000,$B30)</f>
        <v>108468</v>
      </c>
      <c r="F30" s="12">
        <f t="shared" si="0"/>
        <v>93720</v>
      </c>
      <c r="G30" s="14">
        <f t="shared" si="1"/>
        <v>0.46352899281856491</v>
      </c>
      <c r="H30" s="12">
        <f>SUMIFS(Lager!$C$4:$C$2000,Lager!$B$4:$B$2000,$C30,Lager!$A$4:$A$2000,$B30)</f>
        <v>327938</v>
      </c>
      <c r="I30" s="12">
        <f t="shared" si="5"/>
        <v>360929</v>
      </c>
      <c r="J30" s="12">
        <f t="shared" si="2"/>
        <v>344433.5</v>
      </c>
      <c r="K30" s="15">
        <f t="shared" si="3"/>
        <v>3.7790052361341155</v>
      </c>
      <c r="L30" s="12">
        <f t="shared" si="6"/>
        <v>171083</v>
      </c>
      <c r="M30" s="14">
        <f t="shared" si="4"/>
        <v>0.18181233670206853</v>
      </c>
      <c r="N30" s="8"/>
      <c r="O30" s="8">
        <v>3</v>
      </c>
    </row>
    <row r="31" spans="1:15" x14ac:dyDescent="0.25">
      <c r="A31" s="8">
        <v>2025</v>
      </c>
      <c r="B31" s="13">
        <v>45748</v>
      </c>
      <c r="C31" s="8" t="s">
        <v>69</v>
      </c>
      <c r="D31" s="12">
        <f>SUMIFS(Salg!$D$4:$D$2000,Salg!$B$4:$B$2000,$C31,Salg!$A$4:$A$2000,$B31)</f>
        <v>184301</v>
      </c>
      <c r="E31" s="12">
        <f>SUMIFS(Salg!$E$4:$E$2000,Salg!$B$4:$B$2000,$C31,Salg!$A$4:$A$2000,$B31)</f>
        <v>95743</v>
      </c>
      <c r="F31" s="12">
        <f t="shared" si="0"/>
        <v>88558</v>
      </c>
      <c r="G31" s="14">
        <f t="shared" si="1"/>
        <v>0.48050743077899738</v>
      </c>
      <c r="H31" s="12">
        <f>SUMIFS(Lager!$C$4:$C$2000,Lager!$B$4:$B$2000,$C31,Lager!$A$4:$A$2000,$B31)</f>
        <v>289290</v>
      </c>
      <c r="I31" s="12">
        <f t="shared" si="5"/>
        <v>327938</v>
      </c>
      <c r="J31" s="12">
        <f t="shared" si="2"/>
        <v>308614</v>
      </c>
      <c r="K31" s="15">
        <f t="shared" si="3"/>
        <v>3.7228252768830972</v>
      </c>
      <c r="L31" s="12">
        <f t="shared" si="6"/>
        <v>202188</v>
      </c>
      <c r="M31" s="14">
        <f t="shared" si="4"/>
        <v>-8.8467169169287985E-2</v>
      </c>
      <c r="N31" s="8"/>
      <c r="O31" s="8">
        <v>4</v>
      </c>
    </row>
    <row r="32" spans="1:15" x14ac:dyDescent="0.25">
      <c r="A32" s="8">
        <v>2025</v>
      </c>
      <c r="B32" s="13">
        <v>45778</v>
      </c>
      <c r="C32" s="8" t="s">
        <v>69</v>
      </c>
      <c r="D32" s="12">
        <f>SUMIFS(Salg!$D$4:$D$2000,Salg!$B$4:$B$2000,$C32,Salg!$A$4:$A$2000,$B32)</f>
        <v>183720</v>
      </c>
      <c r="E32" s="12">
        <f>SUMIFS(Salg!$E$4:$E$2000,Salg!$B$4:$B$2000,$C32,Salg!$A$4:$A$2000,$B32)</f>
        <v>92826</v>
      </c>
      <c r="F32" s="12">
        <f t="shared" si="0"/>
        <v>90894</v>
      </c>
      <c r="G32" s="14">
        <f t="shared" si="1"/>
        <v>0.49474199869366425</v>
      </c>
      <c r="H32" s="12">
        <f>SUMIFS(Lager!$C$4:$C$2000,Lager!$B$4:$B$2000,$C32,Lager!$A$4:$A$2000,$B32)</f>
        <v>340884</v>
      </c>
      <c r="I32" s="12">
        <f t="shared" si="5"/>
        <v>289290</v>
      </c>
      <c r="J32" s="12">
        <f t="shared" si="2"/>
        <v>315087</v>
      </c>
      <c r="K32" s="15">
        <f t="shared" si="3"/>
        <v>3.5352521684487139</v>
      </c>
      <c r="L32" s="12">
        <f t="shared" si="6"/>
        <v>184301</v>
      </c>
      <c r="M32" s="14">
        <f t="shared" si="4"/>
        <v>-3.1524516958670867E-3</v>
      </c>
      <c r="N32" s="8"/>
      <c r="O32" s="8">
        <v>5</v>
      </c>
    </row>
    <row r="33" spans="1:15" x14ac:dyDescent="0.25">
      <c r="A33" s="8">
        <v>2025</v>
      </c>
      <c r="B33" s="13">
        <v>45809</v>
      </c>
      <c r="C33" s="8" t="s">
        <v>69</v>
      </c>
      <c r="D33" s="12">
        <f>SUMIFS(Salg!$D$4:$D$2000,Salg!$B$4:$B$2000,$C33,Salg!$A$4:$A$2000,$B33)</f>
        <v>186303</v>
      </c>
      <c r="E33" s="12">
        <f>SUMIFS(Salg!$E$4:$E$2000,Salg!$B$4:$B$2000,$C33,Salg!$A$4:$A$2000,$B33)</f>
        <v>99671</v>
      </c>
      <c r="F33" s="12">
        <f t="shared" si="0"/>
        <v>86632</v>
      </c>
      <c r="G33" s="14">
        <f t="shared" si="1"/>
        <v>0.46500593119810202</v>
      </c>
      <c r="H33" s="12">
        <f>SUMIFS(Lager!$C$4:$C$2000,Lager!$B$4:$B$2000,$C33,Lager!$A$4:$A$2000,$B33)</f>
        <v>260117</v>
      </c>
      <c r="I33" s="12">
        <f t="shared" si="5"/>
        <v>340884</v>
      </c>
      <c r="J33" s="12">
        <f t="shared" si="2"/>
        <v>300500.5</v>
      </c>
      <c r="K33" s="15">
        <f t="shared" si="3"/>
        <v>3.9801997001668883</v>
      </c>
      <c r="L33" s="12">
        <f t="shared" si="6"/>
        <v>183720</v>
      </c>
      <c r="M33" s="14">
        <f t="shared" si="4"/>
        <v>1.4059438275636937E-2</v>
      </c>
      <c r="N33" s="8"/>
      <c r="O33" s="8">
        <v>6</v>
      </c>
    </row>
    <row r="34" spans="1:15" x14ac:dyDescent="0.25">
      <c r="A34" s="8">
        <v>2025</v>
      </c>
      <c r="B34" s="13">
        <v>45839</v>
      </c>
      <c r="C34" s="8" t="s">
        <v>69</v>
      </c>
      <c r="D34" s="12">
        <f>SUMIFS(Salg!$D$4:$D$2000,Salg!$B$4:$B$2000,$C34,Salg!$A$4:$A$2000,$B34)</f>
        <v>159002</v>
      </c>
      <c r="E34" s="12">
        <f>SUMIFS(Salg!$E$4:$E$2000,Salg!$B$4:$B$2000,$C34,Salg!$A$4:$A$2000,$B34)</f>
        <v>80351</v>
      </c>
      <c r="F34" s="12">
        <f t="shared" si="0"/>
        <v>78651</v>
      </c>
      <c r="G34" s="14">
        <f t="shared" si="1"/>
        <v>0.49465415529364409</v>
      </c>
      <c r="H34" s="12">
        <f>SUMIFS(Lager!$C$4:$C$2000,Lager!$B$4:$B$2000,$C34,Lager!$A$4:$A$2000,$B34)</f>
        <v>312348</v>
      </c>
      <c r="I34" s="12">
        <f t="shared" si="5"/>
        <v>260117</v>
      </c>
      <c r="J34" s="12">
        <f t="shared" si="2"/>
        <v>286232.5</v>
      </c>
      <c r="K34" s="15">
        <f t="shared" si="3"/>
        <v>3.3686321434498181</v>
      </c>
      <c r="L34" s="12">
        <f t="shared" si="6"/>
        <v>186303</v>
      </c>
      <c r="M34" s="14">
        <f t="shared" si="4"/>
        <v>-0.14654085012050266</v>
      </c>
      <c r="N34" s="8"/>
      <c r="O34" s="8">
        <v>7</v>
      </c>
    </row>
    <row r="35" spans="1:15" x14ac:dyDescent="0.25">
      <c r="A35" s="8">
        <v>2025</v>
      </c>
      <c r="B35" s="13">
        <v>45870</v>
      </c>
      <c r="C35" s="8" t="s">
        <v>69</v>
      </c>
      <c r="D35" s="12">
        <f>SUMIFS(Salg!$D$4:$D$2000,Salg!$B$4:$B$2000,$C35,Salg!$A$4:$A$2000,$B35)</f>
        <v>213266</v>
      </c>
      <c r="E35" s="12">
        <f>SUMIFS(Salg!$E$4:$E$2000,Salg!$B$4:$B$2000,$C35,Salg!$A$4:$A$2000,$B35)</f>
        <v>113910</v>
      </c>
      <c r="F35" s="12">
        <f t="shared" si="0"/>
        <v>99356</v>
      </c>
      <c r="G35" s="14">
        <f t="shared" si="1"/>
        <v>0.46587829283617643</v>
      </c>
      <c r="H35" s="12">
        <f>SUMIFS(Lager!$C$4:$C$2000,Lager!$B$4:$B$2000,$C35,Lager!$A$4:$A$2000,$B35)</f>
        <v>349384</v>
      </c>
      <c r="I35" s="12">
        <f t="shared" si="5"/>
        <v>312348</v>
      </c>
      <c r="J35" s="12">
        <f t="shared" si="2"/>
        <v>330866</v>
      </c>
      <c r="K35" s="15">
        <f t="shared" si="3"/>
        <v>4.1313401800124518</v>
      </c>
      <c r="L35" s="12">
        <f t="shared" si="6"/>
        <v>159002</v>
      </c>
      <c r="M35" s="14">
        <f t="shared" si="4"/>
        <v>0.34127872605376042</v>
      </c>
      <c r="N35" s="8"/>
      <c r="O35" s="8">
        <v>8</v>
      </c>
    </row>
    <row r="36" spans="1:15" x14ac:dyDescent="0.25">
      <c r="A36" s="8">
        <v>2025</v>
      </c>
      <c r="B36" s="13">
        <v>45901</v>
      </c>
      <c r="C36" s="8" t="s">
        <v>69</v>
      </c>
      <c r="D36" s="12">
        <f>SUMIFS(Salg!$D$4:$D$2000,Salg!$B$4:$B$2000,$C36,Salg!$A$4:$A$2000,$B36)</f>
        <v>188812</v>
      </c>
      <c r="E36" s="12">
        <f>SUMIFS(Salg!$E$4:$E$2000,Salg!$B$4:$B$2000,$C36,Salg!$A$4:$A$2000,$B36)</f>
        <v>87075</v>
      </c>
      <c r="F36" s="12">
        <f t="shared" si="0"/>
        <v>101737</v>
      </c>
      <c r="G36" s="14">
        <f t="shared" si="1"/>
        <v>0.53882698133593199</v>
      </c>
      <c r="H36" s="12">
        <f>SUMIFS(Lager!$C$4:$C$2000,Lager!$B$4:$B$2000,$C36,Lager!$A$4:$A$2000,$B36)</f>
        <v>358364</v>
      </c>
      <c r="I36" s="12">
        <f t="shared" si="5"/>
        <v>349384</v>
      </c>
      <c r="J36" s="12">
        <f t="shared" si="2"/>
        <v>353874</v>
      </c>
      <c r="K36" s="15">
        <f t="shared" si="3"/>
        <v>2.9527458926058427</v>
      </c>
      <c r="L36" s="12">
        <f t="shared" si="6"/>
        <v>213266</v>
      </c>
      <c r="M36" s="14">
        <f t="shared" si="4"/>
        <v>-0.11466431592471371</v>
      </c>
      <c r="N36" s="8"/>
      <c r="O36" s="8">
        <v>9</v>
      </c>
    </row>
    <row r="37" spans="1:15" x14ac:dyDescent="0.25">
      <c r="A37" s="8">
        <v>2025</v>
      </c>
      <c r="B37" s="13">
        <v>45931</v>
      </c>
      <c r="C37" s="8" t="s">
        <v>69</v>
      </c>
      <c r="D37" s="12">
        <f>SUMIFS(Salg!$D$4:$D$2000,Salg!$B$4:$B$2000,$C37,Salg!$A$4:$A$2000,$B37)</f>
        <v>206757</v>
      </c>
      <c r="E37" s="12">
        <f>SUMIFS(Salg!$E$4:$E$2000,Salg!$B$4:$B$2000,$C37,Salg!$A$4:$A$2000,$B37)</f>
        <v>99230</v>
      </c>
      <c r="F37" s="12">
        <f t="shared" si="0"/>
        <v>107527</v>
      </c>
      <c r="G37" s="14">
        <f t="shared" si="1"/>
        <v>0.5200646169174441</v>
      </c>
      <c r="H37" s="12">
        <f>SUMIFS(Lager!$C$4:$C$2000,Lager!$B$4:$B$2000,$C37,Lager!$A$4:$A$2000,$B37)</f>
        <v>312420</v>
      </c>
      <c r="I37" s="12">
        <f t="shared" si="5"/>
        <v>358364</v>
      </c>
      <c r="J37" s="12">
        <f t="shared" si="2"/>
        <v>335392</v>
      </c>
      <c r="K37" s="15">
        <f t="shared" si="3"/>
        <v>3.5503530197500237</v>
      </c>
      <c r="L37" s="12">
        <f t="shared" si="6"/>
        <v>188812</v>
      </c>
      <c r="M37" s="14">
        <f t="shared" si="4"/>
        <v>9.5041628710039516E-2</v>
      </c>
      <c r="N37" s="8"/>
      <c r="O37" s="8">
        <v>10</v>
      </c>
    </row>
    <row r="38" spans="1:15" x14ac:dyDescent="0.25">
      <c r="A38" s="8">
        <v>2025</v>
      </c>
      <c r="B38" s="13">
        <v>45962</v>
      </c>
      <c r="C38" s="8" t="s">
        <v>69</v>
      </c>
      <c r="D38" s="12">
        <f>SUMIFS(Salg!$D$4:$D$2000,Salg!$B$4:$B$2000,$C38,Salg!$A$4:$A$2000,$B38)</f>
        <v>233327</v>
      </c>
      <c r="E38" s="12">
        <f>SUMIFS(Salg!$E$4:$E$2000,Salg!$B$4:$B$2000,$C38,Salg!$A$4:$A$2000,$B38)</f>
        <v>114067</v>
      </c>
      <c r="F38" s="12">
        <f t="shared" si="0"/>
        <v>119260</v>
      </c>
      <c r="G38" s="14">
        <f t="shared" si="1"/>
        <v>0.51112815919289234</v>
      </c>
      <c r="H38" s="12">
        <f>SUMIFS(Lager!$C$4:$C$2000,Lager!$B$4:$B$2000,$C38,Lager!$A$4:$A$2000,$B38)</f>
        <v>356587</v>
      </c>
      <c r="I38" s="12">
        <f t="shared" si="5"/>
        <v>312420</v>
      </c>
      <c r="J38" s="12">
        <f t="shared" si="2"/>
        <v>334503.5</v>
      </c>
      <c r="K38" s="15">
        <f t="shared" si="3"/>
        <v>4.0920468694647445</v>
      </c>
      <c r="L38" s="12">
        <f t="shared" si="6"/>
        <v>206757</v>
      </c>
      <c r="M38" s="14">
        <f t="shared" si="4"/>
        <v>0.1285083455457372</v>
      </c>
      <c r="N38" s="8"/>
      <c r="O38" s="8">
        <v>11</v>
      </c>
    </row>
    <row r="39" spans="1:15" x14ac:dyDescent="0.25">
      <c r="A39" s="8">
        <v>2025</v>
      </c>
      <c r="B39" s="13">
        <v>45992</v>
      </c>
      <c r="C39" s="8" t="s">
        <v>69</v>
      </c>
      <c r="D39" s="12">
        <f>SUMIFS(Salg!$D$4:$D$2000,Salg!$B$4:$B$2000,$C39,Salg!$A$4:$A$2000,$B39)</f>
        <v>279827</v>
      </c>
      <c r="E39" s="12">
        <f>SUMIFS(Salg!$E$4:$E$2000,Salg!$B$4:$B$2000,$C39,Salg!$A$4:$A$2000,$B39)</f>
        <v>141726</v>
      </c>
      <c r="F39" s="12">
        <f t="shared" si="0"/>
        <v>138101</v>
      </c>
      <c r="G39" s="14">
        <f t="shared" si="1"/>
        <v>0.49352278371994124</v>
      </c>
      <c r="H39" s="12">
        <f>SUMIFS(Lager!$C$4:$C$2000,Lager!$B$4:$B$2000,$C39,Lager!$A$4:$A$2000,$B39)</f>
        <v>314875</v>
      </c>
      <c r="I39" s="12">
        <f t="shared" si="5"/>
        <v>356587</v>
      </c>
      <c r="J39" s="12">
        <f t="shared" si="2"/>
        <v>335731</v>
      </c>
      <c r="K39" s="15">
        <f t="shared" si="3"/>
        <v>5.0656984311844901</v>
      </c>
      <c r="L39" s="12">
        <f t="shared" si="6"/>
        <v>233327</v>
      </c>
      <c r="M39" s="14">
        <f t="shared" si="4"/>
        <v>0.19929112361621248</v>
      </c>
      <c r="N39" s="8"/>
      <c r="O39" s="8">
        <v>12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showGridLines="0" workbookViewId="0">
      <selection activeCell="O25" sqref="O25"/>
    </sheetView>
  </sheetViews>
  <sheetFormatPr baseColWidth="10" defaultColWidth="8.85546875" defaultRowHeight="15" x14ac:dyDescent="0.25"/>
  <cols>
    <col min="1" max="1" width="28" customWidth="1"/>
    <col min="2" max="2" width="22" customWidth="1"/>
    <col min="3" max="3" width="12" customWidth="1"/>
    <col min="4" max="4" width="8" customWidth="1"/>
    <col min="5" max="5" width="12" customWidth="1"/>
    <col min="6" max="6" width="18" customWidth="1"/>
    <col min="7" max="7" width="2" customWidth="1"/>
    <col min="8" max="8" width="17" style="7" customWidth="1"/>
  </cols>
  <sheetData>
    <row r="1" spans="1:8" ht="28.15" customHeight="1" x14ac:dyDescent="0.35">
      <c r="A1" s="36" t="s">
        <v>63</v>
      </c>
      <c r="B1" s="37"/>
      <c r="C1" s="37"/>
      <c r="D1" s="37"/>
      <c r="E1" s="37"/>
      <c r="F1" s="37"/>
      <c r="G1" s="37"/>
      <c r="H1" s="37"/>
    </row>
    <row r="3" spans="1:8" x14ac:dyDescent="0.25">
      <c r="A3" s="44" t="s">
        <v>64</v>
      </c>
      <c r="B3" s="37"/>
      <c r="D3" s="9" t="s">
        <v>26</v>
      </c>
      <c r="F3" s="9" t="s">
        <v>65</v>
      </c>
      <c r="H3" s="9" t="s">
        <v>77</v>
      </c>
    </row>
    <row r="4" spans="1:8" x14ac:dyDescent="0.25">
      <c r="A4" s="1" t="s">
        <v>3</v>
      </c>
      <c r="B4" s="22" t="s">
        <v>66</v>
      </c>
      <c r="D4" s="10" t="s">
        <v>26</v>
      </c>
      <c r="F4" s="10" t="s">
        <v>14</v>
      </c>
      <c r="H4" s="10" t="s">
        <v>5</v>
      </c>
    </row>
    <row r="5" spans="1:8" x14ac:dyDescent="0.25">
      <c r="A5" s="7" t="s">
        <v>67</v>
      </c>
      <c r="B5" t="s">
        <v>182</v>
      </c>
      <c r="D5" s="7">
        <v>2024</v>
      </c>
      <c r="F5" s="7" t="s">
        <v>17</v>
      </c>
      <c r="H5" s="11">
        <v>45658</v>
      </c>
    </row>
    <row r="6" spans="1:8" x14ac:dyDescent="0.25">
      <c r="A6" s="7" t="s">
        <v>68</v>
      </c>
      <c r="B6" t="s">
        <v>180</v>
      </c>
      <c r="D6" s="7">
        <v>2025</v>
      </c>
      <c r="F6" s="7" t="s">
        <v>18</v>
      </c>
      <c r="H6" s="11">
        <v>45689</v>
      </c>
    </row>
    <row r="7" spans="1:8" x14ac:dyDescent="0.25">
      <c r="A7" s="7" t="s">
        <v>69</v>
      </c>
      <c r="B7" t="s">
        <v>181</v>
      </c>
      <c r="D7" s="7">
        <v>2026</v>
      </c>
      <c r="F7" s="7" t="s">
        <v>19</v>
      </c>
      <c r="H7" s="11">
        <v>45717</v>
      </c>
    </row>
    <row r="8" spans="1:8" x14ac:dyDescent="0.25">
      <c r="F8" s="7" t="s">
        <v>20</v>
      </c>
      <c r="H8" s="11">
        <v>45748</v>
      </c>
    </row>
    <row r="9" spans="1:8" x14ac:dyDescent="0.25">
      <c r="F9" s="7" t="s">
        <v>21</v>
      </c>
      <c r="H9" s="11">
        <v>45778</v>
      </c>
    </row>
    <row r="10" spans="1:8" x14ac:dyDescent="0.25">
      <c r="A10" s="44" t="s">
        <v>70</v>
      </c>
      <c r="B10" s="37"/>
      <c r="C10" s="37"/>
      <c r="D10" s="37"/>
      <c r="E10" s="37"/>
      <c r="F10" s="7" t="s">
        <v>22</v>
      </c>
      <c r="H10" s="11">
        <v>45809</v>
      </c>
    </row>
    <row r="11" spans="1:8" x14ac:dyDescent="0.25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75</v>
      </c>
      <c r="F11" s="7" t="s">
        <v>23</v>
      </c>
      <c r="H11" s="11">
        <v>45839</v>
      </c>
    </row>
    <row r="12" spans="1:8" x14ac:dyDescent="0.25">
      <c r="A12" t="s">
        <v>9</v>
      </c>
      <c r="B12" s="31">
        <v>0.4</v>
      </c>
      <c r="C12" s="31">
        <v>0.4</v>
      </c>
      <c r="D12" s="31">
        <v>0.5</v>
      </c>
      <c r="E12" s="31">
        <v>0.5</v>
      </c>
      <c r="H12" s="11">
        <v>45870</v>
      </c>
    </row>
    <row r="13" spans="1:8" x14ac:dyDescent="0.25">
      <c r="A13" t="s">
        <v>76</v>
      </c>
      <c r="B13" s="31">
        <v>-0.05</v>
      </c>
      <c r="C13" s="31">
        <v>-0.05</v>
      </c>
      <c r="D13" s="31">
        <v>0.03</v>
      </c>
      <c r="E13" s="31">
        <v>0.03</v>
      </c>
      <c r="H13" s="11">
        <v>45901</v>
      </c>
    </row>
    <row r="14" spans="1:8" x14ac:dyDescent="0.25">
      <c r="A14" t="s">
        <v>11</v>
      </c>
      <c r="B14" s="32">
        <v>3</v>
      </c>
      <c r="C14" s="32">
        <v>3</v>
      </c>
      <c r="D14" s="32">
        <v>6</v>
      </c>
      <c r="E14" s="32">
        <v>6</v>
      </c>
      <c r="H14" s="11">
        <v>45931</v>
      </c>
    </row>
    <row r="15" spans="1:8" x14ac:dyDescent="0.25">
      <c r="H15" s="11">
        <v>45962</v>
      </c>
    </row>
    <row r="16" spans="1:8" x14ac:dyDescent="0.25">
      <c r="H16" s="11">
        <v>45992</v>
      </c>
    </row>
  </sheetData>
  <mergeCells count="3">
    <mergeCell ref="A10:E10"/>
    <mergeCell ref="A3:B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workbookViewId="0">
      <selection activeCell="F45" sqref="F45"/>
    </sheetView>
  </sheetViews>
  <sheetFormatPr baseColWidth="10" defaultColWidth="8.85546875" defaultRowHeight="15" x14ac:dyDescent="0.25"/>
  <cols>
    <col min="1" max="1" width="16.85546875" customWidth="1"/>
    <col min="2" max="2" width="16" customWidth="1"/>
    <col min="3" max="3" width="14" customWidth="1"/>
    <col min="4" max="4" width="16" customWidth="1"/>
    <col min="5" max="5" width="18.28515625" customWidth="1"/>
    <col min="6" max="6" width="18" customWidth="1"/>
    <col min="7" max="10" width="2" customWidth="1"/>
  </cols>
  <sheetData>
    <row r="1" spans="1:8" ht="30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</row>
    <row r="3" spans="1:8" x14ac:dyDescent="0.25">
      <c r="A3" s="4" t="s">
        <v>1</v>
      </c>
      <c r="B3" s="16" t="s">
        <v>180</v>
      </c>
      <c r="D3" s="4" t="s">
        <v>2</v>
      </c>
      <c r="E3" s="27" t="str">
        <f>B3</f>
        <v>Toppform Sport AS</v>
      </c>
    </row>
    <row r="4" spans="1:8" x14ac:dyDescent="0.25">
      <c r="A4" s="4" t="s">
        <v>3</v>
      </c>
      <c r="B4" s="17" t="str">
        <f>INDEX(Parametre!$A$5:$A$7,MATCH($B$3,Parametre!$B$5:$B$7,0))</f>
        <v>C002</v>
      </c>
      <c r="D4" s="4" t="s">
        <v>4</v>
      </c>
      <c r="E4" s="28">
        <f>B5</f>
        <v>45689</v>
      </c>
    </row>
    <row r="5" spans="1:8" x14ac:dyDescent="0.25">
      <c r="A5" s="4" t="s">
        <v>5</v>
      </c>
      <c r="B5" s="18">
        <v>45689</v>
      </c>
    </row>
    <row r="7" spans="1:8" x14ac:dyDescent="0.25">
      <c r="A7" s="44" t="s">
        <v>6</v>
      </c>
      <c r="B7" s="37"/>
      <c r="C7" s="37"/>
      <c r="D7" s="37"/>
      <c r="E7" s="37"/>
      <c r="F7" s="37"/>
      <c r="G7" s="37"/>
      <c r="H7" s="37"/>
    </row>
    <row r="8" spans="1:8" x14ac:dyDescent="0.25">
      <c r="B8" s="24" t="s">
        <v>7</v>
      </c>
      <c r="D8" s="5" t="s">
        <v>8</v>
      </c>
      <c r="F8" s="24" t="s">
        <v>9</v>
      </c>
    </row>
    <row r="9" spans="1:8" ht="18" customHeight="1" x14ac:dyDescent="0.3">
      <c r="B9" s="23">
        <f>SUMIFS(Oppsummering!$D$4:$D$200,Oppsummering!$C$4:$C$200,$B$4,Oppsummering!$B$4:$B$200,$B$5)</f>
        <v>250011</v>
      </c>
      <c r="D9" s="23">
        <f>SUMIFS(Oppsummering!$F$4:$F$200,Oppsummering!$C$4:$C$200,$B$4,Oppsummering!$B$4:$B$200,$B$5)</f>
        <v>128702</v>
      </c>
      <c r="F9" s="26">
        <f>IF(B9=0,0,D9/B9)</f>
        <v>0.5147853494446244</v>
      </c>
    </row>
    <row r="10" spans="1:8" x14ac:dyDescent="0.25">
      <c r="B10" s="7"/>
      <c r="D10" s="7"/>
      <c r="F10" s="7"/>
    </row>
    <row r="11" spans="1:8" x14ac:dyDescent="0.25">
      <c r="B11" s="24" t="s">
        <v>10</v>
      </c>
      <c r="D11" s="24" t="s">
        <v>11</v>
      </c>
      <c r="F11" s="24" t="s">
        <v>12</v>
      </c>
    </row>
    <row r="12" spans="1:8" ht="18" customHeight="1" x14ac:dyDescent="0.3">
      <c r="B12" s="23">
        <f>SUMIFS(Oppsummering!$H$4:$H$200,Oppsummering!$C$4:$C$200,$B$4,Oppsummering!$B$4:$B$200,$B$5)</f>
        <v>368884</v>
      </c>
      <c r="D12" s="25">
        <f>SUMIFS(Oppsummering!$K$4:$K$200,Oppsummering!$C$4:$C$200,$B$4,Oppsummering!$B$4:$B$200,$B$5)</f>
        <v>3.7532370428047663</v>
      </c>
      <c r="F12" s="26">
        <f>SUMIFS(Oppsummering!$M$4:$M$200,Oppsummering!$C$4:$C$200,$B$4,Oppsummering!$B$4:$B$200,$B$5)</f>
        <v>9.8848018424672945E-2</v>
      </c>
    </row>
    <row r="14" spans="1:8" x14ac:dyDescent="0.25">
      <c r="A14" s="44" t="s">
        <v>13</v>
      </c>
      <c r="B14" s="37"/>
      <c r="C14" s="37"/>
      <c r="D14" s="37"/>
      <c r="E14" s="37"/>
      <c r="F14" s="37"/>
      <c r="G14" s="37"/>
      <c r="H14" s="37"/>
    </row>
    <row r="15" spans="1:8" ht="28.9" customHeight="1" x14ac:dyDescent="0.25">
      <c r="A15" s="1" t="s">
        <v>14</v>
      </c>
      <c r="B15" s="1" t="s">
        <v>7</v>
      </c>
      <c r="C15" s="1" t="s">
        <v>15</v>
      </c>
      <c r="D15" s="1" t="s">
        <v>16</v>
      </c>
      <c r="E15" s="1" t="s">
        <v>9</v>
      </c>
    </row>
    <row r="16" spans="1:8" x14ac:dyDescent="0.25">
      <c r="A16" s="2" t="s">
        <v>17</v>
      </c>
      <c r="B16" s="12">
        <f>SUMIFS('Salg Kategori'!$D$4:$D$500,'Salg Kategori'!$B$4:$B$500,$B$4,'Salg Kategori'!$A$4:$A$500,$B$5,'Salg Kategori'!$C$4:$C$500,$A16)</f>
        <v>42859</v>
      </c>
      <c r="C16" s="12">
        <f>SUMIFS('Salg Kategori'!$E$4:$E$500,'Salg Kategori'!$B$4:$B$500,$B$4,'Salg Kategori'!$A$4:$A$500,$B$5,'Salg Kategori'!$C$4:$C$500,$A16)</f>
        <v>22695</v>
      </c>
      <c r="D16" s="12">
        <f t="shared" ref="D16:D22" si="0">B16-C16</f>
        <v>20164</v>
      </c>
      <c r="E16" s="14">
        <f t="shared" ref="E16:E23" si="1">IF(B16=0,0,D16/B16)</f>
        <v>0.47047294617233254</v>
      </c>
    </row>
    <row r="17" spans="1:5" x14ac:dyDescent="0.25">
      <c r="A17" s="2" t="s">
        <v>18</v>
      </c>
      <c r="B17" s="12">
        <f>SUMIFS('Salg Kategori'!$D$4:$D$500,'Salg Kategori'!$B$4:$B$500,$B$4,'Salg Kategori'!$A$4:$A$500,$B$5,'Salg Kategori'!$C$4:$C$500,$A17)</f>
        <v>42859</v>
      </c>
      <c r="C17" s="12">
        <f>SUMIFS('Salg Kategori'!$E$4:$E$500,'Salg Kategori'!$B$4:$B$500,$B$4,'Salg Kategori'!$A$4:$A$500,$B$5,'Salg Kategori'!$C$4:$C$500,$A17)</f>
        <v>21074</v>
      </c>
      <c r="D17" s="12">
        <f t="shared" si="0"/>
        <v>21785</v>
      </c>
      <c r="E17" s="14">
        <f t="shared" si="1"/>
        <v>0.5082946405655755</v>
      </c>
    </row>
    <row r="18" spans="1:5" x14ac:dyDescent="0.25">
      <c r="A18" s="2" t="s">
        <v>19</v>
      </c>
      <c r="B18" s="12">
        <f>SUMIFS('Salg Kategori'!$D$4:$D$500,'Salg Kategori'!$B$4:$B$500,$B$4,'Salg Kategori'!$A$4:$A$500,$B$5,'Salg Kategori'!$C$4:$C$500,$A18)</f>
        <v>38097</v>
      </c>
      <c r="C18" s="12">
        <f>SUMIFS('Salg Kategori'!$E$4:$E$500,'Salg Kategori'!$B$4:$B$500,$B$4,'Salg Kategori'!$A$4:$A$500,$B$5,'Salg Kategori'!$C$4:$C$500,$A18)</f>
        <v>19453</v>
      </c>
      <c r="D18" s="12">
        <f t="shared" si="0"/>
        <v>18644</v>
      </c>
      <c r="E18" s="14">
        <f t="shared" si="1"/>
        <v>0.48938236606556945</v>
      </c>
    </row>
    <row r="19" spans="1:5" x14ac:dyDescent="0.25">
      <c r="A19" s="2" t="s">
        <v>20</v>
      </c>
      <c r="B19" s="12">
        <f>SUMIFS('Salg Kategori'!$D$4:$D$500,'Salg Kategori'!$B$4:$B$500,$B$4,'Salg Kategori'!$A$4:$A$500,$B$5,'Salg Kategori'!$C$4:$C$500,$A19)</f>
        <v>19048</v>
      </c>
      <c r="C19" s="12">
        <f>SUMIFS('Salg Kategori'!$E$4:$E$500,'Salg Kategori'!$B$4:$B$500,$B$4,'Salg Kategori'!$A$4:$A$500,$B$5,'Salg Kategori'!$C$4:$C$500,$A19)</f>
        <v>8645</v>
      </c>
      <c r="D19" s="12">
        <f t="shared" si="0"/>
        <v>10403</v>
      </c>
      <c r="E19" s="14">
        <f t="shared" si="1"/>
        <v>0.54614657706845859</v>
      </c>
    </row>
    <row r="20" spans="1:5" x14ac:dyDescent="0.25">
      <c r="A20" s="2" t="s">
        <v>21</v>
      </c>
      <c r="B20" s="12">
        <f>SUMIFS('Salg Kategori'!$D$4:$D$500,'Salg Kategori'!$B$4:$B$500,$B$4,'Salg Kategori'!$A$4:$A$500,$B$5,'Salg Kategori'!$C$4:$C$500,$A20)</f>
        <v>21430</v>
      </c>
      <c r="C20" s="12">
        <f>SUMIFS('Salg Kategori'!$E$4:$E$500,'Salg Kategori'!$B$4:$B$500,$B$4,'Salg Kategori'!$A$4:$A$500,$B$5,'Salg Kategori'!$C$4:$C$500,$A20)</f>
        <v>8105</v>
      </c>
      <c r="D20" s="12">
        <f t="shared" si="0"/>
        <v>13325</v>
      </c>
      <c r="E20" s="14">
        <f t="shared" si="1"/>
        <v>0.62179188054129719</v>
      </c>
    </row>
    <row r="21" spans="1:5" x14ac:dyDescent="0.25">
      <c r="A21" s="2" t="s">
        <v>22</v>
      </c>
      <c r="B21" s="12">
        <f>SUMIFS('Salg Kategori'!$D$4:$D$500,'Salg Kategori'!$B$4:$B$500,$B$4,'Salg Kategori'!$A$4:$A$500,$B$5,'Salg Kategori'!$C$4:$C$500,$A21)</f>
        <v>57145</v>
      </c>
      <c r="C21" s="12">
        <f>SUMIFS('Salg Kategori'!$E$4:$E$500,'Salg Kategori'!$B$4:$B$500,$B$4,'Salg Kategori'!$A$4:$A$500,$B$5,'Salg Kategori'!$C$4:$C$500,$A21)</f>
        <v>27017</v>
      </c>
      <c r="D21" s="12">
        <f t="shared" si="0"/>
        <v>30128</v>
      </c>
      <c r="E21" s="14">
        <f t="shared" si="1"/>
        <v>0.52722022924140344</v>
      </c>
    </row>
    <row r="22" spans="1:5" x14ac:dyDescent="0.25">
      <c r="A22" s="2" t="s">
        <v>23</v>
      </c>
      <c r="B22" s="12">
        <f>SUMIFS('Salg Kategori'!$D$4:$D$500,'Salg Kategori'!$B$4:$B$500,$B$4,'Salg Kategori'!$A$4:$A$500,$B$5,'Salg Kategori'!$C$4:$C$500,$A22)</f>
        <v>28573</v>
      </c>
      <c r="C22" s="12">
        <f>SUMIFS('Salg Kategori'!$E$4:$E$500,'Salg Kategori'!$B$4:$B$500,$B$4,'Salg Kategori'!$A$4:$A$500,$B$5,'Salg Kategori'!$C$4:$C$500,$A22)</f>
        <v>14320</v>
      </c>
      <c r="D22" s="12">
        <f t="shared" si="0"/>
        <v>14253</v>
      </c>
      <c r="E22" s="14">
        <f t="shared" si="1"/>
        <v>0.49882756448395338</v>
      </c>
    </row>
    <row r="23" spans="1:5" x14ac:dyDescent="0.25">
      <c r="A23" s="6" t="s">
        <v>24</v>
      </c>
      <c r="B23" s="29">
        <f>SUM(B16:B22)</f>
        <v>250011</v>
      </c>
      <c r="C23" s="29">
        <f>SUM(C16:C22)</f>
        <v>121309</v>
      </c>
      <c r="D23" s="29">
        <f>SUM(D16:D22)</f>
        <v>128702</v>
      </c>
      <c r="E23" s="30">
        <f t="shared" si="1"/>
        <v>0.5147853494446244</v>
      </c>
    </row>
  </sheetData>
  <mergeCells count="3">
    <mergeCell ref="A7:H7"/>
    <mergeCell ref="A14:H14"/>
    <mergeCell ref="A1:H1"/>
  </mergeCells>
  <dataValidations count="2">
    <dataValidation type="list" sqref="B3" xr:uid="{00000000-0002-0000-0000-000000000000}">
      <formula1>lstKundeNavn</formula1>
    </dataValidation>
    <dataValidation type="list" sqref="B5" xr:uid="{00000000-0002-0000-0000-000001000000}">
      <formula1>lstMaaned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lessThan" id="{00000000-000E-0000-0000-000007000000}">
            <xm:f>Parametre!$B$14</xm:f>
            <x14:dxf>
              <fill>
                <patternFill>
                  <bgColor rgb="FFFFC7CE"/>
                </patternFill>
              </fill>
            </x14:dxf>
          </x14:cfRule>
          <x14:cfRule type="cellIs" priority="8" operator="between" id="{00000000-000E-0000-0000-000008000000}">
            <xm:f>Parametre!$C$14</xm:f>
            <xm:f>Parametre!$D$14</xm:f>
            <x14:dxf>
              <fill>
                <patternFill>
                  <bgColor rgb="FFFFEB9C"/>
                </patternFill>
              </fill>
            </x14:dxf>
          </x14:cfRule>
          <x14:cfRule type="cellIs" priority="9" operator="greaterThanOrEqual" id="{00000000-000E-0000-0000-000009000000}">
            <xm:f>Parametre!$E$14</xm:f>
            <x14:dxf>
              <fill>
                <patternFill>
                  <bgColor rgb="FFC6EFCE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ellIs" priority="1" operator="lessThan" id="{00000000-000E-0000-0000-000001000000}">
            <xm:f>Parametre!$B$12</xm:f>
            <x14:dxf>
              <fill>
                <patternFill>
                  <bgColor rgb="FFFFC7CE"/>
                </patternFill>
              </fill>
            </x14:dxf>
          </x14:cfRule>
          <x14:cfRule type="cellIs" priority="2" operator="between" id="{00000000-000E-0000-0000-000002000000}">
            <xm:f>Parametre!$C$12</xm:f>
            <xm:f>Parametre!$D$12</xm:f>
            <x14:dxf>
              <fill>
                <patternFill>
                  <bgColor rgb="FFFFEB9C"/>
                </patternFill>
              </fill>
            </x14:dxf>
          </x14:cfRule>
          <x14:cfRule type="cellIs" priority="3" operator="greaterThanOrEqual" id="{00000000-000E-0000-0000-000003000000}">
            <xm:f>Parametre!$E$12</xm:f>
            <x14:dxf>
              <fill>
                <patternFill>
                  <bgColor rgb="FFC6EFC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ellIs" priority="4" operator="lessThan" id="{00000000-000E-0000-0000-000004000000}">
            <xm:f>Parametre!$B$13</xm:f>
            <x14:dxf>
              <fill>
                <patternFill>
                  <bgColor rgb="FFFFC7CE"/>
                </patternFill>
              </fill>
            </x14:dxf>
          </x14:cfRule>
          <x14:cfRule type="cellIs" priority="5" operator="between" id="{00000000-000E-0000-0000-000005000000}">
            <xm:f>Parametre!$C$13</xm:f>
            <xm:f>Parametre!$D$13</xm:f>
            <x14:dxf>
              <fill>
                <patternFill>
                  <bgColor rgb="FFFFEB9C"/>
                </patternFill>
              </fill>
            </x14:dxf>
          </x14:cfRule>
          <x14:cfRule type="cellIs" priority="6" operator="greaterThanOrEqual" id="{00000000-000E-0000-0000-000006000000}">
            <xm:f>Parametre!$E$13</xm:f>
            <x14:dxf>
              <fill>
                <patternFill>
                  <bgColor rgb="FFC6EFCE"/>
                </patternFill>
              </fill>
            </x14:dxf>
          </x14:cfRule>
          <xm:sqref>F12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showGridLines="0" workbookViewId="0">
      <selection activeCell="E39" sqref="E39"/>
    </sheetView>
  </sheetViews>
  <sheetFormatPr baseColWidth="10" defaultColWidth="8.85546875" defaultRowHeight="15" x14ac:dyDescent="0.25"/>
  <cols>
    <col min="1" max="1" width="10" customWidth="1"/>
    <col min="2" max="2" width="16" customWidth="1"/>
    <col min="3" max="4" width="13" customWidth="1"/>
    <col min="5" max="5" width="18" customWidth="1"/>
    <col min="6" max="6" width="13" customWidth="1"/>
    <col min="7" max="7" width="2" customWidth="1"/>
    <col min="8" max="12" width="13" customWidth="1"/>
  </cols>
  <sheetData>
    <row r="1" spans="1:12" ht="30" customHeight="1" x14ac:dyDescent="0.35">
      <c r="A1" s="36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x14ac:dyDescent="0.25">
      <c r="A3" s="4" t="s">
        <v>1</v>
      </c>
      <c r="B3" s="16" t="s">
        <v>182</v>
      </c>
    </row>
    <row r="4" spans="1:12" x14ac:dyDescent="0.25">
      <c r="A4" s="4" t="s">
        <v>3</v>
      </c>
      <c r="B4" s="17" t="str">
        <f>INDEX(Parametre!$A$5:$A$7,MATCH($B$3,Parametre!$B$5:$B$7,0))</f>
        <v>C001</v>
      </c>
    </row>
    <row r="5" spans="1:12" x14ac:dyDescent="0.25">
      <c r="A5" s="4" t="s">
        <v>26</v>
      </c>
      <c r="B5" s="16">
        <v>2025</v>
      </c>
    </row>
    <row r="7" spans="1:12" x14ac:dyDescent="0.25">
      <c r="A7" s="44" t="s">
        <v>27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B8" s="45" t="s">
        <v>28</v>
      </c>
      <c r="C8" s="46"/>
      <c r="D8" s="45" t="s">
        <v>29</v>
      </c>
      <c r="E8" s="46"/>
      <c r="F8" s="5" t="s">
        <v>30</v>
      </c>
      <c r="H8" s="45" t="s">
        <v>31</v>
      </c>
      <c r="I8" s="46"/>
      <c r="J8" s="45" t="s">
        <v>32</v>
      </c>
      <c r="K8" s="46"/>
    </row>
    <row r="9" spans="1:12" ht="18" customHeight="1" x14ac:dyDescent="0.3">
      <c r="B9" s="47">
        <f>SUMIFS(Oppsummering!$D$4:$D$200,Oppsummering!$C$4:$C$200,$B$4,Oppsummering!$A$4:$A$200,$B$5)</f>
        <v>4188152</v>
      </c>
      <c r="C9" s="48"/>
      <c r="D9" s="47">
        <f>SUMIFS(Oppsummering!$F$4:$F$200,Oppsummering!$C$4:$C$200,$B$4,Oppsummering!$A$4:$A$200,$B$5)</f>
        <v>2094801</v>
      </c>
      <c r="E9" s="48"/>
      <c r="F9" s="19">
        <f>IF(B9=0,0,D9/B9)</f>
        <v>0.50017310737528153</v>
      </c>
      <c r="H9" s="47">
        <f>SUMIFS(Fakturaer!$H$4:$H$2000,Fakturaer!$C$4:$C$2000,$B$4,Fakturaer!$N$4:$N$2000,$B$5)</f>
        <v>72000</v>
      </c>
      <c r="I9" s="48"/>
      <c r="J9" s="47">
        <f>SUMIFS(Fakturaer!$J$4:$J$2000,Fakturaer!$C$4:$C$2000,$B$4,Fakturaer!$L$4:$L$2000,"&lt;&gt;Betalt")</f>
        <v>30000</v>
      </c>
      <c r="K9" s="48"/>
    </row>
    <row r="12" spans="1:12" x14ac:dyDescent="0.25">
      <c r="A12" s="44" t="s">
        <v>33</v>
      </c>
      <c r="B12" s="37"/>
      <c r="C12" s="37"/>
      <c r="D12" s="37"/>
      <c r="E12" s="37"/>
      <c r="F12" s="37"/>
    </row>
    <row r="13" spans="1:12" ht="28.9" customHeight="1" x14ac:dyDescent="0.25">
      <c r="A13" s="1" t="s">
        <v>34</v>
      </c>
      <c r="B13" s="1" t="s">
        <v>7</v>
      </c>
      <c r="C13" s="1" t="s">
        <v>9</v>
      </c>
      <c r="D13" s="1" t="s">
        <v>10</v>
      </c>
      <c r="E13" s="1" t="s">
        <v>11</v>
      </c>
      <c r="F13" s="1" t="s">
        <v>35</v>
      </c>
    </row>
    <row r="14" spans="1:12" x14ac:dyDescent="0.25">
      <c r="A14" s="33">
        <v>1</v>
      </c>
      <c r="B14" s="12">
        <f>SUMIFS(Oppsummering!$D$4:$D$200,Oppsummering!$C$4:$C$200,$B$4,Oppsummering!$A$4:$A$200,$B$5,Oppsummering!$O$4:$O$200,$A14)</f>
        <v>286799</v>
      </c>
      <c r="C14" s="14">
        <f>SUMIFS(Oppsummering!$G$4:$G$200,Oppsummering!$C$4:$C$200,$B$4,Oppsummering!$A$4:$A$200,$B$5,Oppsummering!$O$4:$O$200,$A14)</f>
        <v>0.46697512892304366</v>
      </c>
      <c r="D14" s="12">
        <f>SUMIFS(Oppsummering!$H$4:$H$200,Oppsummering!$C$4:$C$200,$B$4,Oppsummering!$A$4:$A$200,$B$5,Oppsummering!$O$4:$O$200,$A14)</f>
        <v>598218</v>
      </c>
      <c r="E14" s="15">
        <f>SUMIFS(Oppsummering!$K$4:$K$200,Oppsummering!$C$4:$C$200,$B$4,Oppsummering!$A$4:$A$200,$B$5,Oppsummering!$O$4:$O$200,$A14)</f>
        <v>6.1330551738663832</v>
      </c>
      <c r="F14" s="12">
        <f>SUMIFS(Fakturaer!$H$4:$H$2000,Fakturaer!$C$4:$C$2000,$B$4,Fakturaer!$N$4:$N$2000,$B$5,Fakturaer!$O$4:$O$2000,$A14)</f>
        <v>6000</v>
      </c>
    </row>
    <row r="15" spans="1:12" x14ac:dyDescent="0.25">
      <c r="A15" s="33">
        <v>2</v>
      </c>
      <c r="B15" s="12">
        <f>SUMIFS(Oppsummering!$D$4:$D$200,Oppsummering!$C$4:$C$200,$B$4,Oppsummering!$A$4:$A$200,$B$5,Oppsummering!$O$4:$O$200,$A15)</f>
        <v>306412</v>
      </c>
      <c r="C15" s="14">
        <f>SUMIFS(Oppsummering!$G$4:$G$200,Oppsummering!$C$4:$C$200,$B$4,Oppsummering!$A$4:$A$200,$B$5,Oppsummering!$O$4:$O$200,$A15)</f>
        <v>0.53209404331423049</v>
      </c>
      <c r="D15" s="12">
        <f>SUMIFS(Oppsummering!$H$4:$H$200,Oppsummering!$C$4:$C$200,$B$4,Oppsummering!$A$4:$A$200,$B$5,Oppsummering!$O$4:$O$200,$A15)</f>
        <v>539131</v>
      </c>
      <c r="E15" s="15">
        <f>SUMIFS(Oppsummering!$K$4:$K$200,Oppsummering!$C$4:$C$200,$B$4,Oppsummering!$A$4:$A$200,$B$5,Oppsummering!$O$4:$O$200,$A15)</f>
        <v>3.0253932609955254</v>
      </c>
      <c r="F15" s="12">
        <f>SUMIFS(Fakturaer!$H$4:$H$2000,Fakturaer!$C$4:$C$2000,$B$4,Fakturaer!$N$4:$N$2000,$B$5,Fakturaer!$O$4:$O$2000,$A15)</f>
        <v>6000</v>
      </c>
    </row>
    <row r="16" spans="1:12" x14ac:dyDescent="0.25">
      <c r="A16" s="33">
        <v>3</v>
      </c>
      <c r="B16" s="12">
        <f>SUMIFS(Oppsummering!$D$4:$D$200,Oppsummering!$C$4:$C$200,$B$4,Oppsummering!$A$4:$A$200,$B$5,Oppsummering!$O$4:$O$200,$A16)</f>
        <v>352535</v>
      </c>
      <c r="C16" s="14">
        <f>SUMIFS(Oppsummering!$G$4:$G$200,Oppsummering!$C$4:$C$200,$B$4,Oppsummering!$A$4:$A$200,$B$5,Oppsummering!$O$4:$O$200,$A16)</f>
        <v>0.48657863758208403</v>
      </c>
      <c r="D16" s="12">
        <f>SUMIFS(Oppsummering!$H$4:$H$200,Oppsummering!$C$4:$C$200,$B$4,Oppsummering!$A$4:$A$200,$B$5,Oppsummering!$O$4:$O$200,$A16)</f>
        <v>512730</v>
      </c>
      <c r="E16" s="15">
        <f>SUMIFS(Oppsummering!$K$4:$K$200,Oppsummering!$C$4:$C$200,$B$4,Oppsummering!$A$4:$A$200,$B$5,Oppsummering!$O$4:$O$200,$A16)</f>
        <v>4.1298004203977516</v>
      </c>
      <c r="F16" s="12">
        <f>SUMIFS(Fakturaer!$H$4:$H$2000,Fakturaer!$C$4:$C$2000,$B$4,Fakturaer!$N$4:$N$2000,$B$5,Fakturaer!$O$4:$O$2000,$A16)</f>
        <v>6000</v>
      </c>
    </row>
    <row r="17" spans="1:6" x14ac:dyDescent="0.25">
      <c r="A17" s="33">
        <v>4</v>
      </c>
      <c r="B17" s="12">
        <f>SUMIFS(Oppsummering!$D$4:$D$200,Oppsummering!$C$4:$C$200,$B$4,Oppsummering!$A$4:$A$200,$B$5,Oppsummering!$O$4:$O$200,$A17)</f>
        <v>332700</v>
      </c>
      <c r="C17" s="14">
        <f>SUMIFS(Oppsummering!$G$4:$G$200,Oppsummering!$C$4:$C$200,$B$4,Oppsummering!$A$4:$A$200,$B$5,Oppsummering!$O$4:$O$200,$A17)</f>
        <v>0.48697625488428015</v>
      </c>
      <c r="D17" s="12">
        <f>SUMIFS(Oppsummering!$H$4:$H$200,Oppsummering!$C$4:$C$200,$B$4,Oppsummering!$A$4:$A$200,$B$5,Oppsummering!$O$4:$O$200,$A17)</f>
        <v>482587</v>
      </c>
      <c r="E17" s="15">
        <f>SUMIFS(Oppsummering!$K$4:$K$200,Oppsummering!$C$4:$C$200,$B$4,Oppsummering!$A$4:$A$200,$B$5,Oppsummering!$O$4:$O$200,$A17)</f>
        <v>4.115665662296534</v>
      </c>
      <c r="F17" s="12">
        <f>SUMIFS(Fakturaer!$H$4:$H$2000,Fakturaer!$C$4:$C$2000,$B$4,Fakturaer!$N$4:$N$2000,$B$5,Fakturaer!$O$4:$O$2000,$A17)</f>
        <v>6000</v>
      </c>
    </row>
    <row r="18" spans="1:6" x14ac:dyDescent="0.25">
      <c r="A18" s="33">
        <v>5</v>
      </c>
      <c r="B18" s="12">
        <f>SUMIFS(Oppsummering!$D$4:$D$200,Oppsummering!$C$4:$C$200,$B$4,Oppsummering!$A$4:$A$200,$B$5,Oppsummering!$O$4:$O$200,$A18)</f>
        <v>332162</v>
      </c>
      <c r="C18" s="14">
        <f>SUMIFS(Oppsummering!$G$4:$G$200,Oppsummering!$C$4:$C$200,$B$4,Oppsummering!$A$4:$A$200,$B$5,Oppsummering!$O$4:$O$200,$A18)</f>
        <v>0.46013391056171388</v>
      </c>
      <c r="D18" s="12">
        <f>SUMIFS(Oppsummering!$H$4:$H$200,Oppsummering!$C$4:$C$200,$B$4,Oppsummering!$A$4:$A$200,$B$5,Oppsummering!$O$4:$O$200,$A18)</f>
        <v>636690</v>
      </c>
      <c r="E18" s="15">
        <f>SUMIFS(Oppsummering!$K$4:$K$200,Oppsummering!$C$4:$C$200,$B$4,Oppsummering!$A$4:$A$200,$B$5,Oppsummering!$O$4:$O$200,$A18)</f>
        <v>3.8451178751997936</v>
      </c>
      <c r="F18" s="12">
        <f>SUMIFS(Fakturaer!$H$4:$H$2000,Fakturaer!$C$4:$C$2000,$B$4,Fakturaer!$N$4:$N$2000,$B$5,Fakturaer!$O$4:$O$2000,$A18)</f>
        <v>6000</v>
      </c>
    </row>
    <row r="19" spans="1:6" x14ac:dyDescent="0.25">
      <c r="A19" s="33">
        <v>6</v>
      </c>
      <c r="B19" s="12">
        <f>SUMIFS(Oppsummering!$D$4:$D$200,Oppsummering!$C$4:$C$200,$B$4,Oppsummering!$A$4:$A$200,$B$5,Oppsummering!$O$4:$O$200,$A19)</f>
        <v>337189</v>
      </c>
      <c r="C19" s="14">
        <f>SUMIFS(Oppsummering!$G$4:$G$200,Oppsummering!$C$4:$C$200,$B$4,Oppsummering!$A$4:$A$200,$B$5,Oppsummering!$O$4:$O$200,$A19)</f>
        <v>0.50780719418486364</v>
      </c>
      <c r="D19" s="12">
        <f>SUMIFS(Oppsummering!$H$4:$H$200,Oppsummering!$C$4:$C$200,$B$4,Oppsummering!$A$4:$A$200,$B$5,Oppsummering!$O$4:$O$200,$A19)</f>
        <v>478503</v>
      </c>
      <c r="E19" s="15">
        <f>SUMIFS(Oppsummering!$K$4:$K$200,Oppsummering!$C$4:$C$200,$B$4,Oppsummering!$A$4:$A$200,$B$5,Oppsummering!$O$4:$O$200,$A19)</f>
        <v>3.5716580000053799</v>
      </c>
      <c r="F19" s="12">
        <f>SUMIFS(Fakturaer!$H$4:$H$2000,Fakturaer!$C$4:$C$2000,$B$4,Fakturaer!$N$4:$N$2000,$B$5,Fakturaer!$O$4:$O$2000,$A19)</f>
        <v>6000</v>
      </c>
    </row>
    <row r="20" spans="1:6" x14ac:dyDescent="0.25">
      <c r="A20" s="33">
        <v>7</v>
      </c>
      <c r="B20" s="12">
        <f>SUMIFS(Oppsummering!$D$4:$D$200,Oppsummering!$C$4:$C$200,$B$4,Oppsummering!$A$4:$A$200,$B$5,Oppsummering!$O$4:$O$200,$A20)</f>
        <v>303374</v>
      </c>
      <c r="C20" s="14">
        <f>SUMIFS(Oppsummering!$G$4:$G$200,Oppsummering!$C$4:$C$200,$B$4,Oppsummering!$A$4:$A$200,$B$5,Oppsummering!$O$4:$O$200,$A20)</f>
        <v>0.49586648822905061</v>
      </c>
      <c r="D20" s="12">
        <f>SUMIFS(Oppsummering!$H$4:$H$200,Oppsummering!$C$4:$C$200,$B$4,Oppsummering!$A$4:$A$200,$B$5,Oppsummering!$O$4:$O$200,$A20)</f>
        <v>567349</v>
      </c>
      <c r="E20" s="15">
        <f>SUMIFS(Oppsummering!$K$4:$K$200,Oppsummering!$C$4:$C$200,$B$4,Oppsummering!$A$4:$A$200,$B$5,Oppsummering!$O$4:$O$200,$A20)</f>
        <v>3.5096591104668731</v>
      </c>
      <c r="F20" s="12">
        <f>SUMIFS(Fakturaer!$H$4:$H$2000,Fakturaer!$C$4:$C$2000,$B$4,Fakturaer!$N$4:$N$2000,$B$5,Fakturaer!$O$4:$O$2000,$A20)</f>
        <v>6000</v>
      </c>
    </row>
    <row r="21" spans="1:6" x14ac:dyDescent="0.25">
      <c r="A21" s="33">
        <v>8</v>
      </c>
      <c r="B21" s="12">
        <f>SUMIFS(Oppsummering!$D$4:$D$200,Oppsummering!$C$4:$C$200,$B$4,Oppsummering!$A$4:$A$200,$B$5,Oppsummering!$O$4:$O$200,$A21)</f>
        <v>353643</v>
      </c>
      <c r="C21" s="14">
        <f>SUMIFS(Oppsummering!$G$4:$G$200,Oppsummering!$C$4:$C$200,$B$4,Oppsummering!$A$4:$A$200,$B$5,Oppsummering!$O$4:$O$200,$A21)</f>
        <v>0.47137367345034398</v>
      </c>
      <c r="D21" s="12">
        <f>SUMIFS(Oppsummering!$H$4:$H$200,Oppsummering!$C$4:$C$200,$B$4,Oppsummering!$A$4:$A$200,$B$5,Oppsummering!$O$4:$O$200,$A21)</f>
        <v>570976</v>
      </c>
      <c r="E21" s="15">
        <f>SUMIFS(Oppsummering!$K$4:$K$200,Oppsummering!$C$4:$C$200,$B$4,Oppsummering!$A$4:$A$200,$B$5,Oppsummering!$O$4:$O$200,$A21)</f>
        <v>3.9414754134364083</v>
      </c>
      <c r="F21" s="12">
        <f>SUMIFS(Fakturaer!$H$4:$H$2000,Fakturaer!$C$4:$C$2000,$B$4,Fakturaer!$N$4:$N$2000,$B$5,Fakturaer!$O$4:$O$2000,$A21)</f>
        <v>6000</v>
      </c>
    </row>
    <row r="22" spans="1:6" x14ac:dyDescent="0.25">
      <c r="A22" s="33">
        <v>9</v>
      </c>
      <c r="B22" s="12">
        <f>SUMIFS(Oppsummering!$D$4:$D$200,Oppsummering!$C$4:$C$200,$B$4,Oppsummering!$A$4:$A$200,$B$5,Oppsummering!$O$4:$O$200,$A22)</f>
        <v>316486</v>
      </c>
      <c r="C22" s="14">
        <f>SUMIFS(Oppsummering!$G$4:$G$200,Oppsummering!$C$4:$C$200,$B$4,Oppsummering!$A$4:$A$200,$B$5,Oppsummering!$O$4:$O$200,$A22)</f>
        <v>0.53288929052153966</v>
      </c>
      <c r="D22" s="12">
        <f>SUMIFS(Oppsummering!$H$4:$H$200,Oppsummering!$C$4:$C$200,$B$4,Oppsummering!$A$4:$A$200,$B$5,Oppsummering!$O$4:$O$200,$A22)</f>
        <v>569977</v>
      </c>
      <c r="E22" s="15">
        <f>SUMIFS(Oppsummering!$K$4:$K$200,Oppsummering!$C$4:$C$200,$B$4,Oppsummering!$A$4:$A$200,$B$5,Oppsummering!$O$4:$O$200,$A22)</f>
        <v>3.109695140816493</v>
      </c>
      <c r="F22" s="12">
        <f>SUMIFS(Fakturaer!$H$4:$H$2000,Fakturaer!$C$4:$C$2000,$B$4,Fakturaer!$N$4:$N$2000,$B$5,Fakturaer!$O$4:$O$2000,$A22)</f>
        <v>6000</v>
      </c>
    </row>
    <row r="23" spans="1:6" x14ac:dyDescent="0.25">
      <c r="A23" s="33">
        <v>10</v>
      </c>
      <c r="B23" s="12">
        <f>SUMIFS(Oppsummering!$D$4:$D$200,Oppsummering!$C$4:$C$200,$B$4,Oppsummering!$A$4:$A$200,$B$5,Oppsummering!$O$4:$O$200,$A23)</f>
        <v>360258</v>
      </c>
      <c r="C23" s="14">
        <f>SUMIFS(Oppsummering!$G$4:$G$200,Oppsummering!$C$4:$C$200,$B$4,Oppsummering!$A$4:$A$200,$B$5,Oppsummering!$O$4:$O$200,$A23)</f>
        <v>0.52702785226143489</v>
      </c>
      <c r="D23" s="12">
        <f>SUMIFS(Oppsummering!$H$4:$H$200,Oppsummering!$C$4:$C$200,$B$4,Oppsummering!$A$4:$A$200,$B$5,Oppsummering!$O$4:$O$200,$A23)</f>
        <v>682832</v>
      </c>
      <c r="E23" s="15">
        <f>SUMIFS(Oppsummering!$K$4:$K$200,Oppsummering!$C$4:$C$200,$B$4,Oppsummering!$A$4:$A$200,$B$5,Oppsummering!$O$4:$O$200,$A23)</f>
        <v>3.2641911097381962</v>
      </c>
      <c r="F23" s="12">
        <f>SUMIFS(Fakturaer!$H$4:$H$2000,Fakturaer!$C$4:$C$2000,$B$4,Fakturaer!$N$4:$N$2000,$B$5,Fakturaer!$O$4:$O$2000,$A23)</f>
        <v>6000</v>
      </c>
    </row>
    <row r="24" spans="1:6" x14ac:dyDescent="0.25">
      <c r="A24" s="33">
        <v>11</v>
      </c>
      <c r="B24" s="12">
        <f>SUMIFS(Oppsummering!$D$4:$D$200,Oppsummering!$C$4:$C$200,$B$4,Oppsummering!$A$4:$A$200,$B$5,Oppsummering!$O$4:$O$200,$A24)</f>
        <v>423803</v>
      </c>
      <c r="C24" s="14">
        <f>SUMIFS(Oppsummering!$G$4:$G$200,Oppsummering!$C$4:$C$200,$B$4,Oppsummering!$A$4:$A$200,$B$5,Oppsummering!$O$4:$O$200,$A24)</f>
        <v>0.52412087691686937</v>
      </c>
      <c r="D24" s="12">
        <f>SUMIFS(Oppsummering!$H$4:$H$200,Oppsummering!$C$4:$C$200,$B$4,Oppsummering!$A$4:$A$200,$B$5,Oppsummering!$O$4:$O$200,$A24)</f>
        <v>740365</v>
      </c>
      <c r="E24" s="15">
        <f>SUMIFS(Oppsummering!$K$4:$K$200,Oppsummering!$C$4:$C$200,$B$4,Oppsummering!$A$4:$A$200,$B$5,Oppsummering!$O$4:$O$200,$A24)</f>
        <v>3.4010021100381747</v>
      </c>
      <c r="F24" s="12">
        <f>SUMIFS(Fakturaer!$H$4:$H$2000,Fakturaer!$C$4:$C$2000,$B$4,Fakturaer!$N$4:$N$2000,$B$5,Fakturaer!$O$4:$O$2000,$A24)</f>
        <v>6000</v>
      </c>
    </row>
    <row r="25" spans="1:6" x14ac:dyDescent="0.25">
      <c r="A25" s="33">
        <v>12</v>
      </c>
      <c r="B25" s="12">
        <f>SUMIFS(Oppsummering!$D$4:$D$200,Oppsummering!$C$4:$C$200,$B$4,Oppsummering!$A$4:$A$200,$B$5,Oppsummering!$O$4:$O$200,$A25)</f>
        <v>482791</v>
      </c>
      <c r="C25" s="14">
        <f>SUMIFS(Oppsummering!$G$4:$G$200,Oppsummering!$C$4:$C$200,$B$4,Oppsummering!$A$4:$A$200,$B$5,Oppsummering!$O$4:$O$200,$A25)</f>
        <v>0.50216553332601477</v>
      </c>
      <c r="D25" s="12">
        <f>SUMIFS(Oppsummering!$H$4:$H$200,Oppsummering!$C$4:$C$200,$B$4,Oppsummering!$A$4:$A$200,$B$5,Oppsummering!$O$4:$O$200,$A25)</f>
        <v>616906</v>
      </c>
      <c r="E25" s="15">
        <f>SUMIFS(Oppsummering!$K$4:$K$200,Oppsummering!$C$4:$C$200,$B$4,Oppsummering!$A$4:$A$200,$B$5,Oppsummering!$O$4:$O$200,$A25)</f>
        <v>4.2499987106480575</v>
      </c>
      <c r="F25" s="12">
        <f>SUMIFS(Fakturaer!$H$4:$H$2000,Fakturaer!$C$4:$C$2000,$B$4,Fakturaer!$N$4:$N$2000,$B$5,Fakturaer!$O$4:$O$2000,$A25)</f>
        <v>6000</v>
      </c>
    </row>
  </sheetData>
  <mergeCells count="11">
    <mergeCell ref="D8:E8"/>
    <mergeCell ref="A7:L7"/>
    <mergeCell ref="A1:L1"/>
    <mergeCell ref="J8:K8"/>
    <mergeCell ref="A12:F12"/>
    <mergeCell ref="H8:I8"/>
    <mergeCell ref="B9:C9"/>
    <mergeCell ref="D9:E9"/>
    <mergeCell ref="B8:C8"/>
    <mergeCell ref="H9:I9"/>
    <mergeCell ref="J9:K9"/>
  </mergeCells>
  <conditionalFormatting sqref="J9">
    <cfRule type="cellIs" dxfId="2" priority="10" operator="equal">
      <formula>0</formula>
    </cfRule>
    <cfRule type="cellIs" dxfId="1" priority="11" operator="greaterThan">
      <formula>0</formula>
    </cfRule>
  </conditionalFormatting>
  <dataValidations count="2">
    <dataValidation type="list" sqref="B3" xr:uid="{00000000-0002-0000-0100-000000000000}">
      <formula1>lstKundeNavn</formula1>
    </dataValidation>
    <dataValidation type="list" sqref="B5" xr:uid="{00000000-0002-0000-0100-000001000000}">
      <formula1>lstAar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lessThan" id="{00000000-000E-0000-0100-000004000000}">
            <xm:f>Parametre!$B$12</xm:f>
            <x14:dxf>
              <fill>
                <patternFill>
                  <bgColor rgb="FFFFC7CE"/>
                </patternFill>
              </fill>
            </x14:dxf>
          </x14:cfRule>
          <x14:cfRule type="cellIs" priority="5" operator="between" id="{00000000-000E-0000-0100-000005000000}">
            <xm:f>Parametre!$C$12</xm:f>
            <xm:f>Parametre!$D$12</xm:f>
            <x14:dxf>
              <fill>
                <patternFill>
                  <bgColor rgb="FFFFEB9C"/>
                </patternFill>
              </fill>
            </x14:dxf>
          </x14:cfRule>
          <x14:cfRule type="cellIs" priority="6" operator="greaterThanOrEqual" id="{00000000-000E-0000-0100-000006000000}">
            <xm:f>Parametre!$E$12</xm:f>
            <x14:dxf>
              <fill>
                <patternFill>
                  <bgColor rgb="FFC6EFCE"/>
                </patternFill>
              </fill>
            </x14:dxf>
          </x14:cfRule>
          <xm:sqref>C14:C25</xm:sqref>
        </x14:conditionalFormatting>
        <x14:conditionalFormatting xmlns:xm="http://schemas.microsoft.com/office/excel/2006/main">
          <x14:cfRule type="cellIs" priority="7" operator="lessThan" id="{00000000-000E-0000-0100-000007000000}">
            <xm:f>Parametre!$B$14</xm:f>
            <x14:dxf>
              <fill>
                <patternFill>
                  <bgColor rgb="FFFFC7CE"/>
                </patternFill>
              </fill>
            </x14:dxf>
          </x14:cfRule>
          <x14:cfRule type="cellIs" priority="8" operator="between" id="{00000000-000E-0000-0100-000008000000}">
            <xm:f>Parametre!$C$14</xm:f>
            <xm:f>Parametre!$D$14</xm:f>
            <x14:dxf>
              <fill>
                <patternFill>
                  <bgColor rgb="FFFFEB9C"/>
                </patternFill>
              </fill>
            </x14:dxf>
          </x14:cfRule>
          <x14:cfRule type="cellIs" priority="9" operator="greaterThanOrEqual" id="{00000000-000E-0000-0100-000009000000}">
            <xm:f>Parametre!$E$14</xm:f>
            <x14:dxf>
              <fill>
                <patternFill>
                  <bgColor rgb="FFC6EFCE"/>
                </patternFill>
              </fill>
            </x14:dxf>
          </x14:cfRule>
          <xm:sqref>E14:E25</xm:sqref>
        </x14:conditionalFormatting>
        <x14:conditionalFormatting xmlns:xm="http://schemas.microsoft.com/office/excel/2006/main">
          <x14:cfRule type="cellIs" priority="1" operator="lessThan" id="{00000000-000E-0000-0100-000001000000}">
            <xm:f>Parametre!$B$12</xm:f>
            <x14:dxf>
              <fill>
                <patternFill>
                  <bgColor rgb="FFFFC7CE"/>
                </patternFill>
              </fill>
            </x14:dxf>
          </x14:cfRule>
          <x14:cfRule type="cellIs" priority="2" operator="between" id="{00000000-000E-0000-0100-000002000000}">
            <xm:f>Parametre!$C$12</xm:f>
            <xm:f>Parametre!$D$12</xm:f>
            <x14:dxf>
              <fill>
                <patternFill>
                  <bgColor rgb="FFFFEB9C"/>
                </patternFill>
              </fill>
            </x14:dxf>
          </x14:cfRule>
          <x14:cfRule type="cellIs" priority="3" operator="greaterThanOrEqual" id="{00000000-000E-0000-0100-000003000000}">
            <xm:f>Parametre!$E$12</xm:f>
            <x14:dxf>
              <fill>
                <patternFill>
                  <bgColor rgb="FFC6EFCE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showGridLines="0" workbookViewId="0">
      <selection activeCell="E35" sqref="E35"/>
    </sheetView>
  </sheetViews>
  <sheetFormatPr baseColWidth="10" defaultColWidth="8.85546875" defaultRowHeight="15" x14ac:dyDescent="0.25"/>
  <cols>
    <col min="1" max="1" width="10" style="7" customWidth="1"/>
    <col min="2" max="2" width="22" customWidth="1"/>
    <col min="3" max="3" width="12" style="7" customWidth="1"/>
    <col min="4" max="4" width="16" customWidth="1"/>
    <col min="5" max="5" width="24" customWidth="1"/>
    <col min="6" max="7" width="14" customWidth="1"/>
    <col min="8" max="8" width="12" customWidth="1"/>
    <col min="9" max="9" width="10" customWidth="1"/>
  </cols>
  <sheetData>
    <row r="1" spans="1:9" ht="28.15" customHeight="1" x14ac:dyDescent="0.35">
      <c r="A1" s="36" t="s">
        <v>78</v>
      </c>
      <c r="B1" s="37"/>
      <c r="C1" s="37"/>
      <c r="D1" s="37"/>
      <c r="E1" s="37"/>
      <c r="F1" s="37"/>
      <c r="G1" s="37"/>
      <c r="H1" s="37"/>
      <c r="I1" s="37"/>
    </row>
    <row r="3" spans="1:9" x14ac:dyDescent="0.25">
      <c r="A3" s="1" t="s">
        <v>3</v>
      </c>
      <c r="B3" s="1" t="s">
        <v>66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</row>
    <row r="4" spans="1:9" x14ac:dyDescent="0.25">
      <c r="A4" s="8" t="s">
        <v>67</v>
      </c>
      <c r="B4" s="2" t="s">
        <v>182</v>
      </c>
      <c r="C4" s="49">
        <v>999999999</v>
      </c>
      <c r="D4" s="2" t="s">
        <v>183</v>
      </c>
      <c r="E4" s="2"/>
      <c r="F4" s="2"/>
      <c r="G4" s="2" t="s">
        <v>86</v>
      </c>
      <c r="H4" s="3">
        <v>45536</v>
      </c>
      <c r="I4" s="2" t="s">
        <v>87</v>
      </c>
    </row>
    <row r="5" spans="1:9" x14ac:dyDescent="0.25">
      <c r="A5" s="8" t="s">
        <v>68</v>
      </c>
      <c r="B5" s="2" t="s">
        <v>180</v>
      </c>
      <c r="C5" s="49">
        <v>999999999</v>
      </c>
      <c r="D5" s="2" t="s">
        <v>184</v>
      </c>
      <c r="E5" s="2"/>
      <c r="F5" s="2"/>
      <c r="G5" s="2" t="s">
        <v>88</v>
      </c>
      <c r="H5" s="3">
        <v>45611</v>
      </c>
      <c r="I5" s="2" t="s">
        <v>87</v>
      </c>
    </row>
    <row r="6" spans="1:9" x14ac:dyDescent="0.25">
      <c r="A6" s="8" t="s">
        <v>69</v>
      </c>
      <c r="B6" s="2" t="s">
        <v>181</v>
      </c>
      <c r="C6" s="49">
        <v>999999999</v>
      </c>
      <c r="D6" s="2" t="s">
        <v>185</v>
      </c>
      <c r="E6" s="2"/>
      <c r="F6" s="2"/>
      <c r="G6" s="2" t="s">
        <v>89</v>
      </c>
      <c r="H6" s="3">
        <v>45658</v>
      </c>
      <c r="I6" s="2" t="s">
        <v>87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showGridLines="0" workbookViewId="0">
      <selection activeCell="J38" sqref="J38"/>
    </sheetView>
  </sheetViews>
  <sheetFormatPr baseColWidth="10" defaultColWidth="8.85546875" defaultRowHeight="15" x14ac:dyDescent="0.25"/>
  <cols>
    <col min="1" max="1" width="10" customWidth="1"/>
    <col min="2" max="2" width="13" customWidth="1"/>
    <col min="3" max="3" width="30" customWidth="1"/>
    <col min="4" max="4" width="12" customWidth="1"/>
    <col min="5" max="6" width="14" customWidth="1"/>
    <col min="7" max="7" width="16" customWidth="1"/>
    <col min="8" max="8" width="10" customWidth="1"/>
    <col min="9" max="9" width="17" customWidth="1"/>
    <col min="10" max="10" width="10" customWidth="1"/>
  </cols>
  <sheetData>
    <row r="1" spans="1:10" ht="28.15" customHeight="1" x14ac:dyDescent="0.35">
      <c r="A1" s="36" t="s">
        <v>90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x14ac:dyDescent="0.25">
      <c r="A3" s="1" t="s">
        <v>91</v>
      </c>
      <c r="B3" s="1" t="s">
        <v>3</v>
      </c>
      <c r="C3" s="1" t="s">
        <v>92</v>
      </c>
      <c r="D3" s="1" t="s">
        <v>93</v>
      </c>
      <c r="E3" s="1" t="s">
        <v>84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85</v>
      </c>
    </row>
    <row r="4" spans="1:10" x14ac:dyDescent="0.25">
      <c r="A4" s="8" t="s">
        <v>98</v>
      </c>
      <c r="B4" s="8" t="s">
        <v>67</v>
      </c>
      <c r="C4" s="2" t="s">
        <v>99</v>
      </c>
      <c r="D4" s="2" t="s">
        <v>100</v>
      </c>
      <c r="E4" s="34">
        <v>45540</v>
      </c>
      <c r="F4" s="34">
        <v>45555</v>
      </c>
      <c r="G4" s="33">
        <v>12</v>
      </c>
      <c r="H4" s="12">
        <v>1200</v>
      </c>
      <c r="I4" s="12">
        <f>G4*H4</f>
        <v>14400</v>
      </c>
      <c r="J4" s="2" t="s">
        <v>101</v>
      </c>
    </row>
    <row r="5" spans="1:10" x14ac:dyDescent="0.25">
      <c r="A5" s="8" t="s">
        <v>102</v>
      </c>
      <c r="B5" s="8" t="s">
        <v>67</v>
      </c>
      <c r="C5" s="2" t="s">
        <v>103</v>
      </c>
      <c r="D5" s="2" t="s">
        <v>104</v>
      </c>
      <c r="E5" s="34">
        <v>45658</v>
      </c>
      <c r="F5" s="34">
        <v>46022</v>
      </c>
      <c r="G5" s="33">
        <v>60</v>
      </c>
      <c r="H5" s="12">
        <v>1200</v>
      </c>
      <c r="I5" s="12">
        <f>G5*H5</f>
        <v>72000</v>
      </c>
      <c r="J5" s="2" t="s">
        <v>105</v>
      </c>
    </row>
    <row r="6" spans="1:10" x14ac:dyDescent="0.25">
      <c r="A6" s="8" t="s">
        <v>106</v>
      </c>
      <c r="B6" s="8" t="s">
        <v>68</v>
      </c>
      <c r="C6" s="2" t="s">
        <v>99</v>
      </c>
      <c r="D6" s="2" t="s">
        <v>100</v>
      </c>
      <c r="E6" s="34">
        <v>45616</v>
      </c>
      <c r="F6" s="34">
        <v>45636</v>
      </c>
      <c r="G6" s="33">
        <v>10</v>
      </c>
      <c r="H6" s="12">
        <v>1250</v>
      </c>
      <c r="I6" s="12">
        <f>G6*H6</f>
        <v>12500</v>
      </c>
      <c r="J6" s="2" t="s">
        <v>101</v>
      </c>
    </row>
    <row r="7" spans="1:10" x14ac:dyDescent="0.25">
      <c r="A7" s="8" t="s">
        <v>107</v>
      </c>
      <c r="B7" s="8" t="s">
        <v>69</v>
      </c>
      <c r="C7" s="2" t="s">
        <v>103</v>
      </c>
      <c r="D7" s="2" t="s">
        <v>104</v>
      </c>
      <c r="E7" s="34">
        <v>45689</v>
      </c>
      <c r="F7" s="34">
        <v>46022</v>
      </c>
      <c r="G7" s="33">
        <v>44</v>
      </c>
      <c r="H7" s="12">
        <v>1150</v>
      </c>
      <c r="I7" s="12">
        <f>G7*H7</f>
        <v>50600</v>
      </c>
      <c r="J7" s="2" t="s">
        <v>105</v>
      </c>
    </row>
    <row r="8" spans="1:10" x14ac:dyDescent="0.25">
      <c r="A8" s="8" t="s">
        <v>108</v>
      </c>
      <c r="B8" s="8" t="s">
        <v>68</v>
      </c>
      <c r="C8" s="2" t="s">
        <v>103</v>
      </c>
      <c r="D8" s="2" t="s">
        <v>104</v>
      </c>
      <c r="E8" s="34">
        <v>45658</v>
      </c>
      <c r="F8" s="34">
        <v>46022</v>
      </c>
      <c r="G8" s="33">
        <v>48</v>
      </c>
      <c r="H8" s="12">
        <v>1250</v>
      </c>
      <c r="I8" s="12">
        <f>G8*H8</f>
        <v>60000</v>
      </c>
      <c r="J8" s="2" t="s">
        <v>105</v>
      </c>
    </row>
  </sheetData>
  <mergeCells count="1">
    <mergeCell ref="A1:J1"/>
  </mergeCells>
  <dataValidations count="1">
    <dataValidation type="list" sqref="B4:B2000" xr:uid="{00000000-0002-0000-0500-000000000000}">
      <formula1>lstClientID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9"/>
  <sheetViews>
    <sheetView showGridLines="0" workbookViewId="0">
      <selection activeCell="R14" sqref="R14"/>
    </sheetView>
  </sheetViews>
  <sheetFormatPr baseColWidth="10" defaultColWidth="8.85546875" defaultRowHeight="15" x14ac:dyDescent="0.25"/>
  <cols>
    <col min="1" max="1" width="12" style="7" customWidth="1"/>
    <col min="2" max="2" width="14" style="7" customWidth="1"/>
    <col min="3" max="3" width="10" style="7" customWidth="1"/>
    <col min="4" max="4" width="12" style="7" customWidth="1"/>
    <col min="5" max="5" width="28.140625" customWidth="1"/>
    <col min="6" max="6" width="8" style="7" customWidth="1"/>
    <col min="7" max="7" width="10" style="7" customWidth="1"/>
    <col min="8" max="8" width="15" style="7" customWidth="1"/>
    <col min="9" max="9" width="8" style="7" customWidth="1"/>
    <col min="10" max="10" width="15" style="7" customWidth="1"/>
    <col min="11" max="11" width="14" style="7" customWidth="1"/>
    <col min="12" max="12" width="10" style="7" customWidth="1"/>
    <col min="13" max="13" width="14" style="7" customWidth="1"/>
    <col min="14" max="15" width="8" style="7" customWidth="1"/>
  </cols>
  <sheetData>
    <row r="1" spans="1:15" ht="28.15" customHeight="1" x14ac:dyDescent="0.35">
      <c r="A1" s="36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5" x14ac:dyDescent="0.25">
      <c r="A3" s="1" t="s">
        <v>110</v>
      </c>
      <c r="B3" s="1" t="s">
        <v>111</v>
      </c>
      <c r="C3" s="1" t="s">
        <v>3</v>
      </c>
      <c r="D3" s="1" t="s">
        <v>91</v>
      </c>
      <c r="E3" s="1" t="s">
        <v>112</v>
      </c>
      <c r="F3" s="1" t="s">
        <v>113</v>
      </c>
      <c r="G3" s="1" t="s">
        <v>96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85</v>
      </c>
      <c r="M3" s="1" t="s">
        <v>118</v>
      </c>
      <c r="N3" s="1" t="s">
        <v>26</v>
      </c>
      <c r="O3" s="1" t="s">
        <v>119</v>
      </c>
    </row>
    <row r="4" spans="1:15" x14ac:dyDescent="0.25">
      <c r="A4" s="8" t="s">
        <v>120</v>
      </c>
      <c r="B4" s="34">
        <v>45667</v>
      </c>
      <c r="C4" s="8" t="s">
        <v>67</v>
      </c>
      <c r="D4" s="8" t="s">
        <v>102</v>
      </c>
      <c r="E4" s="2" t="s">
        <v>121</v>
      </c>
      <c r="F4" s="33">
        <v>5</v>
      </c>
      <c r="G4" s="12">
        <v>1200</v>
      </c>
      <c r="H4" s="12">
        <f t="shared" ref="H4:H39" si="0">F4*G4</f>
        <v>6000</v>
      </c>
      <c r="I4" s="35">
        <v>0.25</v>
      </c>
      <c r="J4" s="12">
        <f t="shared" ref="J4:J39" si="1">H4*(1+I4)</f>
        <v>7500</v>
      </c>
      <c r="K4" s="34">
        <f t="shared" ref="K4:K39" si="2">B4+14</f>
        <v>45681</v>
      </c>
      <c r="L4" s="8" t="s">
        <v>122</v>
      </c>
      <c r="M4" s="34">
        <v>45682</v>
      </c>
      <c r="N4" s="8">
        <v>2025</v>
      </c>
      <c r="O4" s="8">
        <v>1</v>
      </c>
    </row>
    <row r="5" spans="1:15" x14ac:dyDescent="0.25">
      <c r="A5" s="8" t="s">
        <v>123</v>
      </c>
      <c r="B5" s="34">
        <v>45667</v>
      </c>
      <c r="C5" s="8" t="s">
        <v>68</v>
      </c>
      <c r="D5" s="8" t="s">
        <v>108</v>
      </c>
      <c r="E5" s="2" t="s">
        <v>121</v>
      </c>
      <c r="F5" s="33">
        <v>4</v>
      </c>
      <c r="G5" s="12">
        <v>1250</v>
      </c>
      <c r="H5" s="12">
        <f t="shared" si="0"/>
        <v>5000</v>
      </c>
      <c r="I5" s="35">
        <v>0.25</v>
      </c>
      <c r="J5" s="12">
        <f t="shared" si="1"/>
        <v>6250</v>
      </c>
      <c r="K5" s="34">
        <f t="shared" si="2"/>
        <v>45681</v>
      </c>
      <c r="L5" s="8" t="s">
        <v>122</v>
      </c>
      <c r="M5" s="34">
        <v>45682</v>
      </c>
      <c r="N5" s="8">
        <v>2025</v>
      </c>
      <c r="O5" s="8">
        <v>1</v>
      </c>
    </row>
    <row r="6" spans="1:15" x14ac:dyDescent="0.25">
      <c r="A6" s="8" t="s">
        <v>124</v>
      </c>
      <c r="B6" s="34">
        <v>45667</v>
      </c>
      <c r="C6" s="8" t="s">
        <v>69</v>
      </c>
      <c r="D6" s="8" t="s">
        <v>107</v>
      </c>
      <c r="E6" s="2" t="s">
        <v>121</v>
      </c>
      <c r="F6" s="33">
        <v>4</v>
      </c>
      <c r="G6" s="12">
        <v>1150</v>
      </c>
      <c r="H6" s="12">
        <f t="shared" si="0"/>
        <v>4600</v>
      </c>
      <c r="I6" s="35">
        <v>0.25</v>
      </c>
      <c r="J6" s="12">
        <f t="shared" si="1"/>
        <v>5750</v>
      </c>
      <c r="K6" s="34">
        <f t="shared" si="2"/>
        <v>45681</v>
      </c>
      <c r="L6" s="8" t="s">
        <v>122</v>
      </c>
      <c r="M6" s="34">
        <v>45682</v>
      </c>
      <c r="N6" s="8">
        <v>2025</v>
      </c>
      <c r="O6" s="8">
        <v>1</v>
      </c>
    </row>
    <row r="7" spans="1:15" x14ac:dyDescent="0.25">
      <c r="A7" s="8" t="s">
        <v>125</v>
      </c>
      <c r="B7" s="34">
        <v>45698</v>
      </c>
      <c r="C7" s="8" t="s">
        <v>67</v>
      </c>
      <c r="D7" s="8" t="s">
        <v>102</v>
      </c>
      <c r="E7" s="2" t="s">
        <v>126</v>
      </c>
      <c r="F7" s="33">
        <v>5</v>
      </c>
      <c r="G7" s="12">
        <v>1200</v>
      </c>
      <c r="H7" s="12">
        <f t="shared" si="0"/>
        <v>6000</v>
      </c>
      <c r="I7" s="35">
        <v>0.25</v>
      </c>
      <c r="J7" s="12">
        <f t="shared" si="1"/>
        <v>7500</v>
      </c>
      <c r="K7" s="34">
        <f t="shared" si="2"/>
        <v>45712</v>
      </c>
      <c r="L7" s="8" t="s">
        <v>122</v>
      </c>
      <c r="M7" s="34">
        <v>45713</v>
      </c>
      <c r="N7" s="8">
        <v>2025</v>
      </c>
      <c r="O7" s="8">
        <v>2</v>
      </c>
    </row>
    <row r="8" spans="1:15" x14ac:dyDescent="0.25">
      <c r="A8" s="8" t="s">
        <v>127</v>
      </c>
      <c r="B8" s="34">
        <v>45698</v>
      </c>
      <c r="C8" s="8" t="s">
        <v>68</v>
      </c>
      <c r="D8" s="8" t="s">
        <v>108</v>
      </c>
      <c r="E8" s="2" t="s">
        <v>126</v>
      </c>
      <c r="F8" s="33">
        <v>4</v>
      </c>
      <c r="G8" s="12">
        <v>1250</v>
      </c>
      <c r="H8" s="12">
        <f t="shared" si="0"/>
        <v>5000</v>
      </c>
      <c r="I8" s="35">
        <v>0.25</v>
      </c>
      <c r="J8" s="12">
        <f t="shared" si="1"/>
        <v>6250</v>
      </c>
      <c r="K8" s="34">
        <f t="shared" si="2"/>
        <v>45712</v>
      </c>
      <c r="L8" s="8" t="s">
        <v>122</v>
      </c>
      <c r="M8" s="34">
        <v>45713</v>
      </c>
      <c r="N8" s="8">
        <v>2025</v>
      </c>
      <c r="O8" s="8">
        <v>2</v>
      </c>
    </row>
    <row r="9" spans="1:15" x14ac:dyDescent="0.25">
      <c r="A9" s="8" t="s">
        <v>128</v>
      </c>
      <c r="B9" s="34">
        <v>45698</v>
      </c>
      <c r="C9" s="8" t="s">
        <v>69</v>
      </c>
      <c r="D9" s="8" t="s">
        <v>107</v>
      </c>
      <c r="E9" s="2" t="s">
        <v>126</v>
      </c>
      <c r="F9" s="33">
        <v>4</v>
      </c>
      <c r="G9" s="12">
        <v>1150</v>
      </c>
      <c r="H9" s="12">
        <f t="shared" si="0"/>
        <v>4600</v>
      </c>
      <c r="I9" s="35">
        <v>0.25</v>
      </c>
      <c r="J9" s="12">
        <f t="shared" si="1"/>
        <v>5750</v>
      </c>
      <c r="K9" s="34">
        <f t="shared" si="2"/>
        <v>45712</v>
      </c>
      <c r="L9" s="8" t="s">
        <v>122</v>
      </c>
      <c r="M9" s="34">
        <v>45713</v>
      </c>
      <c r="N9" s="8">
        <v>2025</v>
      </c>
      <c r="O9" s="8">
        <v>2</v>
      </c>
    </row>
    <row r="10" spans="1:15" x14ac:dyDescent="0.25">
      <c r="A10" s="8" t="s">
        <v>129</v>
      </c>
      <c r="B10" s="34">
        <v>45726</v>
      </c>
      <c r="C10" s="8" t="s">
        <v>67</v>
      </c>
      <c r="D10" s="8" t="s">
        <v>102</v>
      </c>
      <c r="E10" s="2" t="s">
        <v>130</v>
      </c>
      <c r="F10" s="33">
        <v>5</v>
      </c>
      <c r="G10" s="12">
        <v>1200</v>
      </c>
      <c r="H10" s="12">
        <f t="shared" si="0"/>
        <v>6000</v>
      </c>
      <c r="I10" s="35">
        <v>0.25</v>
      </c>
      <c r="J10" s="12">
        <f t="shared" si="1"/>
        <v>7500</v>
      </c>
      <c r="K10" s="34">
        <f t="shared" si="2"/>
        <v>45740</v>
      </c>
      <c r="L10" s="8" t="s">
        <v>122</v>
      </c>
      <c r="M10" s="34">
        <v>45741</v>
      </c>
      <c r="N10" s="8">
        <v>2025</v>
      </c>
      <c r="O10" s="8">
        <v>3</v>
      </c>
    </row>
    <row r="11" spans="1:15" x14ac:dyDescent="0.25">
      <c r="A11" s="8" t="s">
        <v>131</v>
      </c>
      <c r="B11" s="34">
        <v>45726</v>
      </c>
      <c r="C11" s="8" t="s">
        <v>68</v>
      </c>
      <c r="D11" s="8" t="s">
        <v>108</v>
      </c>
      <c r="E11" s="2" t="s">
        <v>130</v>
      </c>
      <c r="F11" s="33">
        <v>4</v>
      </c>
      <c r="G11" s="12">
        <v>1250</v>
      </c>
      <c r="H11" s="12">
        <f t="shared" si="0"/>
        <v>5000</v>
      </c>
      <c r="I11" s="35">
        <v>0.25</v>
      </c>
      <c r="J11" s="12">
        <f t="shared" si="1"/>
        <v>6250</v>
      </c>
      <c r="K11" s="34">
        <f t="shared" si="2"/>
        <v>45740</v>
      </c>
      <c r="L11" s="8" t="s">
        <v>122</v>
      </c>
      <c r="M11" s="34">
        <v>45741</v>
      </c>
      <c r="N11" s="8">
        <v>2025</v>
      </c>
      <c r="O11" s="8">
        <v>3</v>
      </c>
    </row>
    <row r="12" spans="1:15" x14ac:dyDescent="0.25">
      <c r="A12" s="8" t="s">
        <v>132</v>
      </c>
      <c r="B12" s="34">
        <v>45726</v>
      </c>
      <c r="C12" s="8" t="s">
        <v>69</v>
      </c>
      <c r="D12" s="8" t="s">
        <v>107</v>
      </c>
      <c r="E12" s="2" t="s">
        <v>130</v>
      </c>
      <c r="F12" s="33">
        <v>4</v>
      </c>
      <c r="G12" s="12">
        <v>1150</v>
      </c>
      <c r="H12" s="12">
        <f t="shared" si="0"/>
        <v>4600</v>
      </c>
      <c r="I12" s="35">
        <v>0.25</v>
      </c>
      <c r="J12" s="12">
        <f t="shared" si="1"/>
        <v>5750</v>
      </c>
      <c r="K12" s="34">
        <f t="shared" si="2"/>
        <v>45740</v>
      </c>
      <c r="L12" s="8" t="s">
        <v>122</v>
      </c>
      <c r="M12" s="34">
        <v>45741</v>
      </c>
      <c r="N12" s="8">
        <v>2025</v>
      </c>
      <c r="O12" s="8">
        <v>3</v>
      </c>
    </row>
    <row r="13" spans="1:15" x14ac:dyDescent="0.25">
      <c r="A13" s="8" t="s">
        <v>133</v>
      </c>
      <c r="B13" s="34">
        <v>45757</v>
      </c>
      <c r="C13" s="8" t="s">
        <v>67</v>
      </c>
      <c r="D13" s="8" t="s">
        <v>102</v>
      </c>
      <c r="E13" s="2" t="s">
        <v>134</v>
      </c>
      <c r="F13" s="33">
        <v>5</v>
      </c>
      <c r="G13" s="12">
        <v>1200</v>
      </c>
      <c r="H13" s="12">
        <f t="shared" si="0"/>
        <v>6000</v>
      </c>
      <c r="I13" s="35">
        <v>0.25</v>
      </c>
      <c r="J13" s="12">
        <f t="shared" si="1"/>
        <v>7500</v>
      </c>
      <c r="K13" s="34">
        <f t="shared" si="2"/>
        <v>45771</v>
      </c>
      <c r="L13" s="8" t="s">
        <v>122</v>
      </c>
      <c r="M13" s="34">
        <v>45772</v>
      </c>
      <c r="N13" s="8">
        <v>2025</v>
      </c>
      <c r="O13" s="8">
        <v>4</v>
      </c>
    </row>
    <row r="14" spans="1:15" x14ac:dyDescent="0.25">
      <c r="A14" s="8" t="s">
        <v>135</v>
      </c>
      <c r="B14" s="34">
        <v>45757</v>
      </c>
      <c r="C14" s="8" t="s">
        <v>68</v>
      </c>
      <c r="D14" s="8" t="s">
        <v>108</v>
      </c>
      <c r="E14" s="2" t="s">
        <v>134</v>
      </c>
      <c r="F14" s="33">
        <v>4</v>
      </c>
      <c r="G14" s="12">
        <v>1250</v>
      </c>
      <c r="H14" s="12">
        <f t="shared" si="0"/>
        <v>5000</v>
      </c>
      <c r="I14" s="35">
        <v>0.25</v>
      </c>
      <c r="J14" s="12">
        <f t="shared" si="1"/>
        <v>6250</v>
      </c>
      <c r="K14" s="34">
        <f t="shared" si="2"/>
        <v>45771</v>
      </c>
      <c r="L14" s="8" t="s">
        <v>122</v>
      </c>
      <c r="M14" s="34">
        <v>45772</v>
      </c>
      <c r="N14" s="8">
        <v>2025</v>
      </c>
      <c r="O14" s="8">
        <v>4</v>
      </c>
    </row>
    <row r="15" spans="1:15" x14ac:dyDescent="0.25">
      <c r="A15" s="8" t="s">
        <v>136</v>
      </c>
      <c r="B15" s="34">
        <v>45757</v>
      </c>
      <c r="C15" s="8" t="s">
        <v>69</v>
      </c>
      <c r="D15" s="8" t="s">
        <v>107</v>
      </c>
      <c r="E15" s="2" t="s">
        <v>134</v>
      </c>
      <c r="F15" s="33">
        <v>4</v>
      </c>
      <c r="G15" s="12">
        <v>1150</v>
      </c>
      <c r="H15" s="12">
        <f t="shared" si="0"/>
        <v>4600</v>
      </c>
      <c r="I15" s="35">
        <v>0.25</v>
      </c>
      <c r="J15" s="12">
        <f t="shared" si="1"/>
        <v>5750</v>
      </c>
      <c r="K15" s="34">
        <f t="shared" si="2"/>
        <v>45771</v>
      </c>
      <c r="L15" s="8" t="s">
        <v>122</v>
      </c>
      <c r="M15" s="34">
        <v>45772</v>
      </c>
      <c r="N15" s="8">
        <v>2025</v>
      </c>
      <c r="O15" s="8">
        <v>4</v>
      </c>
    </row>
    <row r="16" spans="1:15" x14ac:dyDescent="0.25">
      <c r="A16" s="8" t="s">
        <v>137</v>
      </c>
      <c r="B16" s="34">
        <v>45787</v>
      </c>
      <c r="C16" s="8" t="s">
        <v>67</v>
      </c>
      <c r="D16" s="8" t="s">
        <v>102</v>
      </c>
      <c r="E16" s="2" t="s">
        <v>138</v>
      </c>
      <c r="F16" s="33">
        <v>5</v>
      </c>
      <c r="G16" s="12">
        <v>1200</v>
      </c>
      <c r="H16" s="12">
        <f t="shared" si="0"/>
        <v>6000</v>
      </c>
      <c r="I16" s="35">
        <v>0.25</v>
      </c>
      <c r="J16" s="12">
        <f t="shared" si="1"/>
        <v>7500</v>
      </c>
      <c r="K16" s="34">
        <f t="shared" si="2"/>
        <v>45801</v>
      </c>
      <c r="L16" s="8" t="s">
        <v>122</v>
      </c>
      <c r="M16" s="34">
        <v>45802</v>
      </c>
      <c r="N16" s="8">
        <v>2025</v>
      </c>
      <c r="O16" s="8">
        <v>5</v>
      </c>
    </row>
    <row r="17" spans="1:15" x14ac:dyDescent="0.25">
      <c r="A17" s="8" t="s">
        <v>139</v>
      </c>
      <c r="B17" s="34">
        <v>45787</v>
      </c>
      <c r="C17" s="8" t="s">
        <v>68</v>
      </c>
      <c r="D17" s="8" t="s">
        <v>108</v>
      </c>
      <c r="E17" s="2" t="s">
        <v>138</v>
      </c>
      <c r="F17" s="33">
        <v>4</v>
      </c>
      <c r="G17" s="12">
        <v>1250</v>
      </c>
      <c r="H17" s="12">
        <f t="shared" si="0"/>
        <v>5000</v>
      </c>
      <c r="I17" s="35">
        <v>0.25</v>
      </c>
      <c r="J17" s="12">
        <f t="shared" si="1"/>
        <v>6250</v>
      </c>
      <c r="K17" s="34">
        <f t="shared" si="2"/>
        <v>45801</v>
      </c>
      <c r="L17" s="8" t="s">
        <v>122</v>
      </c>
      <c r="M17" s="34">
        <v>45802</v>
      </c>
      <c r="N17" s="8">
        <v>2025</v>
      </c>
      <c r="O17" s="8">
        <v>5</v>
      </c>
    </row>
    <row r="18" spans="1:15" x14ac:dyDescent="0.25">
      <c r="A18" s="8" t="s">
        <v>140</v>
      </c>
      <c r="B18" s="34">
        <v>45787</v>
      </c>
      <c r="C18" s="8" t="s">
        <v>69</v>
      </c>
      <c r="D18" s="8" t="s">
        <v>107</v>
      </c>
      <c r="E18" s="2" t="s">
        <v>138</v>
      </c>
      <c r="F18" s="33">
        <v>4</v>
      </c>
      <c r="G18" s="12">
        <v>1150</v>
      </c>
      <c r="H18" s="12">
        <f t="shared" si="0"/>
        <v>4600</v>
      </c>
      <c r="I18" s="35">
        <v>0.25</v>
      </c>
      <c r="J18" s="12">
        <f t="shared" si="1"/>
        <v>5750</v>
      </c>
      <c r="K18" s="34">
        <f t="shared" si="2"/>
        <v>45801</v>
      </c>
      <c r="L18" s="8" t="s">
        <v>122</v>
      </c>
      <c r="M18" s="34">
        <v>45802</v>
      </c>
      <c r="N18" s="8">
        <v>2025</v>
      </c>
      <c r="O18" s="8">
        <v>5</v>
      </c>
    </row>
    <row r="19" spans="1:15" x14ac:dyDescent="0.25">
      <c r="A19" s="8" t="s">
        <v>141</v>
      </c>
      <c r="B19" s="34">
        <v>45818</v>
      </c>
      <c r="C19" s="8" t="s">
        <v>67</v>
      </c>
      <c r="D19" s="8" t="s">
        <v>102</v>
      </c>
      <c r="E19" s="2" t="s">
        <v>142</v>
      </c>
      <c r="F19" s="33">
        <v>5</v>
      </c>
      <c r="G19" s="12">
        <v>1200</v>
      </c>
      <c r="H19" s="12">
        <f t="shared" si="0"/>
        <v>6000</v>
      </c>
      <c r="I19" s="35">
        <v>0.25</v>
      </c>
      <c r="J19" s="12">
        <f t="shared" si="1"/>
        <v>7500</v>
      </c>
      <c r="K19" s="34">
        <f t="shared" si="2"/>
        <v>45832</v>
      </c>
      <c r="L19" s="8" t="s">
        <v>122</v>
      </c>
      <c r="M19" s="34">
        <v>45833</v>
      </c>
      <c r="N19" s="8">
        <v>2025</v>
      </c>
      <c r="O19" s="8">
        <v>6</v>
      </c>
    </row>
    <row r="20" spans="1:15" x14ac:dyDescent="0.25">
      <c r="A20" s="8" t="s">
        <v>143</v>
      </c>
      <c r="B20" s="34">
        <v>45818</v>
      </c>
      <c r="C20" s="8" t="s">
        <v>68</v>
      </c>
      <c r="D20" s="8" t="s">
        <v>108</v>
      </c>
      <c r="E20" s="2" t="s">
        <v>142</v>
      </c>
      <c r="F20" s="33">
        <v>4</v>
      </c>
      <c r="G20" s="12">
        <v>1250</v>
      </c>
      <c r="H20" s="12">
        <f t="shared" si="0"/>
        <v>5000</v>
      </c>
      <c r="I20" s="35">
        <v>0.25</v>
      </c>
      <c r="J20" s="12">
        <f t="shared" si="1"/>
        <v>6250</v>
      </c>
      <c r="K20" s="34">
        <f t="shared" si="2"/>
        <v>45832</v>
      </c>
      <c r="L20" s="8" t="s">
        <v>122</v>
      </c>
      <c r="M20" s="34">
        <v>45833</v>
      </c>
      <c r="N20" s="8">
        <v>2025</v>
      </c>
      <c r="O20" s="8">
        <v>6</v>
      </c>
    </row>
    <row r="21" spans="1:15" x14ac:dyDescent="0.25">
      <c r="A21" s="8" t="s">
        <v>144</v>
      </c>
      <c r="B21" s="34">
        <v>45818</v>
      </c>
      <c r="C21" s="8" t="s">
        <v>69</v>
      </c>
      <c r="D21" s="8" t="s">
        <v>107</v>
      </c>
      <c r="E21" s="2" t="s">
        <v>142</v>
      </c>
      <c r="F21" s="33">
        <v>4</v>
      </c>
      <c r="G21" s="12">
        <v>1150</v>
      </c>
      <c r="H21" s="12">
        <f t="shared" si="0"/>
        <v>4600</v>
      </c>
      <c r="I21" s="35">
        <v>0.25</v>
      </c>
      <c r="J21" s="12">
        <f t="shared" si="1"/>
        <v>5750</v>
      </c>
      <c r="K21" s="34">
        <f t="shared" si="2"/>
        <v>45832</v>
      </c>
      <c r="L21" s="8" t="s">
        <v>122</v>
      </c>
      <c r="M21" s="34">
        <v>45833</v>
      </c>
      <c r="N21" s="8">
        <v>2025</v>
      </c>
      <c r="O21" s="8">
        <v>6</v>
      </c>
    </row>
    <row r="22" spans="1:15" x14ac:dyDescent="0.25">
      <c r="A22" s="8" t="s">
        <v>145</v>
      </c>
      <c r="B22" s="34">
        <v>45848</v>
      </c>
      <c r="C22" s="8" t="s">
        <v>67</v>
      </c>
      <c r="D22" s="8" t="s">
        <v>102</v>
      </c>
      <c r="E22" s="2" t="s">
        <v>146</v>
      </c>
      <c r="F22" s="33">
        <v>5</v>
      </c>
      <c r="G22" s="12">
        <v>1200</v>
      </c>
      <c r="H22" s="12">
        <f t="shared" si="0"/>
        <v>6000</v>
      </c>
      <c r="I22" s="35">
        <v>0.25</v>
      </c>
      <c r="J22" s="12">
        <f t="shared" si="1"/>
        <v>7500</v>
      </c>
      <c r="K22" s="34">
        <f t="shared" si="2"/>
        <v>45862</v>
      </c>
      <c r="L22" s="8" t="s">
        <v>122</v>
      </c>
      <c r="M22" s="34">
        <v>45863</v>
      </c>
      <c r="N22" s="8">
        <v>2025</v>
      </c>
      <c r="O22" s="8">
        <v>7</v>
      </c>
    </row>
    <row r="23" spans="1:15" x14ac:dyDescent="0.25">
      <c r="A23" s="8" t="s">
        <v>147</v>
      </c>
      <c r="B23" s="34">
        <v>45848</v>
      </c>
      <c r="C23" s="8" t="s">
        <v>68</v>
      </c>
      <c r="D23" s="8" t="s">
        <v>108</v>
      </c>
      <c r="E23" s="2" t="s">
        <v>146</v>
      </c>
      <c r="F23" s="33">
        <v>4</v>
      </c>
      <c r="G23" s="12">
        <v>1250</v>
      </c>
      <c r="H23" s="12">
        <f t="shared" si="0"/>
        <v>5000</v>
      </c>
      <c r="I23" s="35">
        <v>0.25</v>
      </c>
      <c r="J23" s="12">
        <f t="shared" si="1"/>
        <v>6250</v>
      </c>
      <c r="K23" s="34">
        <f t="shared" si="2"/>
        <v>45862</v>
      </c>
      <c r="L23" s="8" t="s">
        <v>122</v>
      </c>
      <c r="M23" s="34">
        <v>45863</v>
      </c>
      <c r="N23" s="8">
        <v>2025</v>
      </c>
      <c r="O23" s="8">
        <v>7</v>
      </c>
    </row>
    <row r="24" spans="1:15" x14ac:dyDescent="0.25">
      <c r="A24" s="8" t="s">
        <v>148</v>
      </c>
      <c r="B24" s="34">
        <v>45848</v>
      </c>
      <c r="C24" s="8" t="s">
        <v>69</v>
      </c>
      <c r="D24" s="8" t="s">
        <v>107</v>
      </c>
      <c r="E24" s="2" t="s">
        <v>146</v>
      </c>
      <c r="F24" s="33">
        <v>4</v>
      </c>
      <c r="G24" s="12">
        <v>1150</v>
      </c>
      <c r="H24" s="12">
        <f t="shared" si="0"/>
        <v>4600</v>
      </c>
      <c r="I24" s="35">
        <v>0.25</v>
      </c>
      <c r="J24" s="12">
        <f t="shared" si="1"/>
        <v>5750</v>
      </c>
      <c r="K24" s="34">
        <f t="shared" si="2"/>
        <v>45862</v>
      </c>
      <c r="L24" s="8" t="s">
        <v>122</v>
      </c>
      <c r="M24" s="34">
        <v>45863</v>
      </c>
      <c r="N24" s="8">
        <v>2025</v>
      </c>
      <c r="O24" s="8">
        <v>7</v>
      </c>
    </row>
    <row r="25" spans="1:15" x14ac:dyDescent="0.25">
      <c r="A25" s="8" t="s">
        <v>149</v>
      </c>
      <c r="B25" s="34">
        <v>45879</v>
      </c>
      <c r="C25" s="8" t="s">
        <v>67</v>
      </c>
      <c r="D25" s="8" t="s">
        <v>102</v>
      </c>
      <c r="E25" s="2" t="s">
        <v>150</v>
      </c>
      <c r="F25" s="33">
        <v>5</v>
      </c>
      <c r="G25" s="12">
        <v>1200</v>
      </c>
      <c r="H25" s="12">
        <f t="shared" si="0"/>
        <v>6000</v>
      </c>
      <c r="I25" s="35">
        <v>0.25</v>
      </c>
      <c r="J25" s="12">
        <f t="shared" si="1"/>
        <v>7500</v>
      </c>
      <c r="K25" s="34">
        <f t="shared" si="2"/>
        <v>45893</v>
      </c>
      <c r="L25" s="8" t="s">
        <v>122</v>
      </c>
      <c r="M25" s="34">
        <v>45894</v>
      </c>
      <c r="N25" s="8">
        <v>2025</v>
      </c>
      <c r="O25" s="8">
        <v>8</v>
      </c>
    </row>
    <row r="26" spans="1:15" x14ac:dyDescent="0.25">
      <c r="A26" s="8" t="s">
        <v>151</v>
      </c>
      <c r="B26" s="34">
        <v>45879</v>
      </c>
      <c r="C26" s="8" t="s">
        <v>68</v>
      </c>
      <c r="D26" s="8" t="s">
        <v>108</v>
      </c>
      <c r="E26" s="2" t="s">
        <v>150</v>
      </c>
      <c r="F26" s="33">
        <v>4</v>
      </c>
      <c r="G26" s="12">
        <v>1250</v>
      </c>
      <c r="H26" s="12">
        <f t="shared" si="0"/>
        <v>5000</v>
      </c>
      <c r="I26" s="35">
        <v>0.25</v>
      </c>
      <c r="J26" s="12">
        <f t="shared" si="1"/>
        <v>6250</v>
      </c>
      <c r="K26" s="34">
        <f t="shared" si="2"/>
        <v>45893</v>
      </c>
      <c r="L26" s="8" t="s">
        <v>122</v>
      </c>
      <c r="M26" s="34">
        <v>45894</v>
      </c>
      <c r="N26" s="8">
        <v>2025</v>
      </c>
      <c r="O26" s="8">
        <v>8</v>
      </c>
    </row>
    <row r="27" spans="1:15" x14ac:dyDescent="0.25">
      <c r="A27" s="8" t="s">
        <v>152</v>
      </c>
      <c r="B27" s="34">
        <v>45879</v>
      </c>
      <c r="C27" s="8" t="s">
        <v>69</v>
      </c>
      <c r="D27" s="8" t="s">
        <v>107</v>
      </c>
      <c r="E27" s="2" t="s">
        <v>150</v>
      </c>
      <c r="F27" s="33">
        <v>4</v>
      </c>
      <c r="G27" s="12">
        <v>1150</v>
      </c>
      <c r="H27" s="12">
        <f t="shared" si="0"/>
        <v>4600</v>
      </c>
      <c r="I27" s="35">
        <v>0.25</v>
      </c>
      <c r="J27" s="12">
        <f t="shared" si="1"/>
        <v>5750</v>
      </c>
      <c r="K27" s="34">
        <f t="shared" si="2"/>
        <v>45893</v>
      </c>
      <c r="L27" s="8" t="s">
        <v>122</v>
      </c>
      <c r="M27" s="34">
        <v>45894</v>
      </c>
      <c r="N27" s="8">
        <v>2025</v>
      </c>
      <c r="O27" s="8">
        <v>8</v>
      </c>
    </row>
    <row r="28" spans="1:15" x14ac:dyDescent="0.25">
      <c r="A28" s="8" t="s">
        <v>153</v>
      </c>
      <c r="B28" s="34">
        <v>45910</v>
      </c>
      <c r="C28" s="8" t="s">
        <v>67</v>
      </c>
      <c r="D28" s="8" t="s">
        <v>102</v>
      </c>
      <c r="E28" s="2" t="s">
        <v>154</v>
      </c>
      <c r="F28" s="33">
        <v>5</v>
      </c>
      <c r="G28" s="12">
        <v>1200</v>
      </c>
      <c r="H28" s="12">
        <f t="shared" si="0"/>
        <v>6000</v>
      </c>
      <c r="I28" s="35">
        <v>0.25</v>
      </c>
      <c r="J28" s="12">
        <f t="shared" si="1"/>
        <v>7500</v>
      </c>
      <c r="K28" s="34">
        <f t="shared" si="2"/>
        <v>45924</v>
      </c>
      <c r="L28" s="8" t="s">
        <v>155</v>
      </c>
      <c r="M28" s="34"/>
      <c r="N28" s="8">
        <v>2025</v>
      </c>
      <c r="O28" s="8">
        <v>9</v>
      </c>
    </row>
    <row r="29" spans="1:15" x14ac:dyDescent="0.25">
      <c r="A29" s="8" t="s">
        <v>156</v>
      </c>
      <c r="B29" s="34">
        <v>45910</v>
      </c>
      <c r="C29" s="8" t="s">
        <v>68</v>
      </c>
      <c r="D29" s="8" t="s">
        <v>108</v>
      </c>
      <c r="E29" s="2" t="s">
        <v>154</v>
      </c>
      <c r="F29" s="33">
        <v>4</v>
      </c>
      <c r="G29" s="12">
        <v>1250</v>
      </c>
      <c r="H29" s="12">
        <f t="shared" si="0"/>
        <v>5000</v>
      </c>
      <c r="I29" s="35">
        <v>0.25</v>
      </c>
      <c r="J29" s="12">
        <f t="shared" si="1"/>
        <v>6250</v>
      </c>
      <c r="K29" s="34">
        <f t="shared" si="2"/>
        <v>45924</v>
      </c>
      <c r="L29" s="8" t="s">
        <v>155</v>
      </c>
      <c r="M29" s="34"/>
      <c r="N29" s="8">
        <v>2025</v>
      </c>
      <c r="O29" s="8">
        <v>9</v>
      </c>
    </row>
    <row r="30" spans="1:15" x14ac:dyDescent="0.25">
      <c r="A30" s="8" t="s">
        <v>157</v>
      </c>
      <c r="B30" s="34">
        <v>45910</v>
      </c>
      <c r="C30" s="8" t="s">
        <v>69</v>
      </c>
      <c r="D30" s="8" t="s">
        <v>107</v>
      </c>
      <c r="E30" s="2" t="s">
        <v>154</v>
      </c>
      <c r="F30" s="33">
        <v>4</v>
      </c>
      <c r="G30" s="12">
        <v>1150</v>
      </c>
      <c r="H30" s="12">
        <f t="shared" si="0"/>
        <v>4600</v>
      </c>
      <c r="I30" s="35">
        <v>0.25</v>
      </c>
      <c r="J30" s="12">
        <f t="shared" si="1"/>
        <v>5750</v>
      </c>
      <c r="K30" s="34">
        <f t="shared" si="2"/>
        <v>45924</v>
      </c>
      <c r="L30" s="8" t="s">
        <v>155</v>
      </c>
      <c r="M30" s="34"/>
      <c r="N30" s="8">
        <v>2025</v>
      </c>
      <c r="O30" s="8">
        <v>9</v>
      </c>
    </row>
    <row r="31" spans="1:15" x14ac:dyDescent="0.25">
      <c r="A31" s="8" t="s">
        <v>158</v>
      </c>
      <c r="B31" s="34">
        <v>45940</v>
      </c>
      <c r="C31" s="8" t="s">
        <v>67</v>
      </c>
      <c r="D31" s="8" t="s">
        <v>102</v>
      </c>
      <c r="E31" s="2" t="s">
        <v>159</v>
      </c>
      <c r="F31" s="33">
        <v>5</v>
      </c>
      <c r="G31" s="12">
        <v>1200</v>
      </c>
      <c r="H31" s="12">
        <f t="shared" si="0"/>
        <v>6000</v>
      </c>
      <c r="I31" s="35">
        <v>0.25</v>
      </c>
      <c r="J31" s="12">
        <f t="shared" si="1"/>
        <v>7500</v>
      </c>
      <c r="K31" s="34">
        <f t="shared" si="2"/>
        <v>45954</v>
      </c>
      <c r="L31" s="8" t="s">
        <v>155</v>
      </c>
      <c r="M31" s="34"/>
      <c r="N31" s="8">
        <v>2025</v>
      </c>
      <c r="O31" s="8">
        <v>10</v>
      </c>
    </row>
    <row r="32" spans="1:15" x14ac:dyDescent="0.25">
      <c r="A32" s="8" t="s">
        <v>160</v>
      </c>
      <c r="B32" s="34">
        <v>45940</v>
      </c>
      <c r="C32" s="8" t="s">
        <v>68</v>
      </c>
      <c r="D32" s="8" t="s">
        <v>108</v>
      </c>
      <c r="E32" s="2" t="s">
        <v>159</v>
      </c>
      <c r="F32" s="33">
        <v>4</v>
      </c>
      <c r="G32" s="12">
        <v>1250</v>
      </c>
      <c r="H32" s="12">
        <f t="shared" si="0"/>
        <v>5000</v>
      </c>
      <c r="I32" s="35">
        <v>0.25</v>
      </c>
      <c r="J32" s="12">
        <f t="shared" si="1"/>
        <v>6250</v>
      </c>
      <c r="K32" s="34">
        <f t="shared" si="2"/>
        <v>45954</v>
      </c>
      <c r="L32" s="8" t="s">
        <v>155</v>
      </c>
      <c r="M32" s="34"/>
      <c r="N32" s="8">
        <v>2025</v>
      </c>
      <c r="O32" s="8">
        <v>10</v>
      </c>
    </row>
    <row r="33" spans="1:15" x14ac:dyDescent="0.25">
      <c r="A33" s="8" t="s">
        <v>161</v>
      </c>
      <c r="B33" s="34">
        <v>45940</v>
      </c>
      <c r="C33" s="8" t="s">
        <v>69</v>
      </c>
      <c r="D33" s="8" t="s">
        <v>107</v>
      </c>
      <c r="E33" s="2" t="s">
        <v>159</v>
      </c>
      <c r="F33" s="33">
        <v>4</v>
      </c>
      <c r="G33" s="12">
        <v>1150</v>
      </c>
      <c r="H33" s="12">
        <f t="shared" si="0"/>
        <v>4600</v>
      </c>
      <c r="I33" s="35">
        <v>0.25</v>
      </c>
      <c r="J33" s="12">
        <f t="shared" si="1"/>
        <v>5750</v>
      </c>
      <c r="K33" s="34">
        <f t="shared" si="2"/>
        <v>45954</v>
      </c>
      <c r="L33" s="8" t="s">
        <v>155</v>
      </c>
      <c r="M33" s="34"/>
      <c r="N33" s="8">
        <v>2025</v>
      </c>
      <c r="O33" s="8">
        <v>10</v>
      </c>
    </row>
    <row r="34" spans="1:15" x14ac:dyDescent="0.25">
      <c r="A34" s="8" t="s">
        <v>162</v>
      </c>
      <c r="B34" s="34">
        <v>45971</v>
      </c>
      <c r="C34" s="8" t="s">
        <v>67</v>
      </c>
      <c r="D34" s="8" t="s">
        <v>102</v>
      </c>
      <c r="E34" s="2" t="s">
        <v>163</v>
      </c>
      <c r="F34" s="33">
        <v>5</v>
      </c>
      <c r="G34" s="12">
        <v>1200</v>
      </c>
      <c r="H34" s="12">
        <f t="shared" si="0"/>
        <v>6000</v>
      </c>
      <c r="I34" s="35">
        <v>0.25</v>
      </c>
      <c r="J34" s="12">
        <f t="shared" si="1"/>
        <v>7500</v>
      </c>
      <c r="K34" s="34">
        <f t="shared" si="2"/>
        <v>45985</v>
      </c>
      <c r="L34" s="8" t="s">
        <v>155</v>
      </c>
      <c r="M34" s="34"/>
      <c r="N34" s="8">
        <v>2025</v>
      </c>
      <c r="O34" s="8">
        <v>11</v>
      </c>
    </row>
    <row r="35" spans="1:15" x14ac:dyDescent="0.25">
      <c r="A35" s="8" t="s">
        <v>164</v>
      </c>
      <c r="B35" s="34">
        <v>45971</v>
      </c>
      <c r="C35" s="8" t="s">
        <v>68</v>
      </c>
      <c r="D35" s="8" t="s">
        <v>108</v>
      </c>
      <c r="E35" s="2" t="s">
        <v>163</v>
      </c>
      <c r="F35" s="33">
        <v>4</v>
      </c>
      <c r="G35" s="12">
        <v>1250</v>
      </c>
      <c r="H35" s="12">
        <f t="shared" si="0"/>
        <v>5000</v>
      </c>
      <c r="I35" s="35">
        <v>0.25</v>
      </c>
      <c r="J35" s="12">
        <f t="shared" si="1"/>
        <v>6250</v>
      </c>
      <c r="K35" s="34">
        <f t="shared" si="2"/>
        <v>45985</v>
      </c>
      <c r="L35" s="8" t="s">
        <v>155</v>
      </c>
      <c r="M35" s="34"/>
      <c r="N35" s="8">
        <v>2025</v>
      </c>
      <c r="O35" s="8">
        <v>11</v>
      </c>
    </row>
    <row r="36" spans="1:15" x14ac:dyDescent="0.25">
      <c r="A36" s="8" t="s">
        <v>165</v>
      </c>
      <c r="B36" s="34">
        <v>45971</v>
      </c>
      <c r="C36" s="8" t="s">
        <v>69</v>
      </c>
      <c r="D36" s="8" t="s">
        <v>107</v>
      </c>
      <c r="E36" s="2" t="s">
        <v>163</v>
      </c>
      <c r="F36" s="33">
        <v>4</v>
      </c>
      <c r="G36" s="12">
        <v>1150</v>
      </c>
      <c r="H36" s="12">
        <f t="shared" si="0"/>
        <v>4600</v>
      </c>
      <c r="I36" s="35">
        <v>0.25</v>
      </c>
      <c r="J36" s="12">
        <f t="shared" si="1"/>
        <v>5750</v>
      </c>
      <c r="K36" s="34">
        <f t="shared" si="2"/>
        <v>45985</v>
      </c>
      <c r="L36" s="8" t="s">
        <v>155</v>
      </c>
      <c r="M36" s="34"/>
      <c r="N36" s="8">
        <v>2025</v>
      </c>
      <c r="O36" s="8">
        <v>11</v>
      </c>
    </row>
    <row r="37" spans="1:15" x14ac:dyDescent="0.25">
      <c r="A37" s="8" t="s">
        <v>166</v>
      </c>
      <c r="B37" s="34">
        <v>46001</v>
      </c>
      <c r="C37" s="8" t="s">
        <v>67</v>
      </c>
      <c r="D37" s="8" t="s">
        <v>102</v>
      </c>
      <c r="E37" s="2" t="s">
        <v>167</v>
      </c>
      <c r="F37" s="33">
        <v>5</v>
      </c>
      <c r="G37" s="12">
        <v>1200</v>
      </c>
      <c r="H37" s="12">
        <f t="shared" si="0"/>
        <v>6000</v>
      </c>
      <c r="I37" s="35">
        <v>0.25</v>
      </c>
      <c r="J37" s="12">
        <f t="shared" si="1"/>
        <v>7500</v>
      </c>
      <c r="K37" s="34">
        <f t="shared" si="2"/>
        <v>46015</v>
      </c>
      <c r="L37" s="8" t="s">
        <v>155</v>
      </c>
      <c r="M37" s="34"/>
      <c r="N37" s="8">
        <v>2025</v>
      </c>
      <c r="O37" s="8">
        <v>12</v>
      </c>
    </row>
    <row r="38" spans="1:15" x14ac:dyDescent="0.25">
      <c r="A38" s="8" t="s">
        <v>168</v>
      </c>
      <c r="B38" s="34">
        <v>46001</v>
      </c>
      <c r="C38" s="8" t="s">
        <v>68</v>
      </c>
      <c r="D38" s="8" t="s">
        <v>108</v>
      </c>
      <c r="E38" s="2" t="s">
        <v>167</v>
      </c>
      <c r="F38" s="33">
        <v>4</v>
      </c>
      <c r="G38" s="12">
        <v>1250</v>
      </c>
      <c r="H38" s="12">
        <f t="shared" si="0"/>
        <v>5000</v>
      </c>
      <c r="I38" s="35">
        <v>0.25</v>
      </c>
      <c r="J38" s="12">
        <f t="shared" si="1"/>
        <v>6250</v>
      </c>
      <c r="K38" s="34">
        <f t="shared" si="2"/>
        <v>46015</v>
      </c>
      <c r="L38" s="8" t="s">
        <v>155</v>
      </c>
      <c r="M38" s="34"/>
      <c r="N38" s="8">
        <v>2025</v>
      </c>
      <c r="O38" s="8">
        <v>12</v>
      </c>
    </row>
    <row r="39" spans="1:15" x14ac:dyDescent="0.25">
      <c r="A39" s="8" t="s">
        <v>169</v>
      </c>
      <c r="B39" s="34">
        <v>46001</v>
      </c>
      <c r="C39" s="8" t="s">
        <v>69</v>
      </c>
      <c r="D39" s="8" t="s">
        <v>107</v>
      </c>
      <c r="E39" s="2" t="s">
        <v>167</v>
      </c>
      <c r="F39" s="33">
        <v>4</v>
      </c>
      <c r="G39" s="12">
        <v>1150</v>
      </c>
      <c r="H39" s="12">
        <f t="shared" si="0"/>
        <v>4600</v>
      </c>
      <c r="I39" s="35">
        <v>0.25</v>
      </c>
      <c r="J39" s="12">
        <f t="shared" si="1"/>
        <v>5750</v>
      </c>
      <c r="K39" s="34">
        <f t="shared" si="2"/>
        <v>46015</v>
      </c>
      <c r="L39" s="8" t="s">
        <v>155</v>
      </c>
      <c r="M39" s="34"/>
      <c r="N39" s="8">
        <v>2025</v>
      </c>
      <c r="O39" s="8">
        <v>12</v>
      </c>
    </row>
  </sheetData>
  <mergeCells count="1">
    <mergeCell ref="A1:M1"/>
  </mergeCells>
  <conditionalFormatting sqref="A4:M2000">
    <cfRule type="expression" dxfId="0" priority="1">
      <formula>AND($L4&lt;&gt;"Betalt",$K4&lt;TODAY())</formula>
    </cfRule>
  </conditionalFormatting>
  <dataValidations count="2">
    <dataValidation type="list" sqref="C4:C2000" xr:uid="{00000000-0002-0000-0600-000000000000}">
      <formula1>lstClientID</formula1>
    </dataValidation>
    <dataValidation type="list" sqref="L4:L2000" xr:uid="{00000000-0002-0000-0600-000001000000}">
      <formula1>"Sendt,Betalt,Forfalt"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5"/>
  <sheetViews>
    <sheetView showGridLines="0" workbookViewId="0">
      <selection activeCell="H8" sqref="H8"/>
    </sheetView>
  </sheetViews>
  <sheetFormatPr baseColWidth="10" defaultColWidth="8.85546875" defaultRowHeight="15" x14ac:dyDescent="0.25"/>
  <cols>
    <col min="1" max="2" width="9" style="7" customWidth="1"/>
    <col min="3" max="3" width="10" customWidth="1"/>
    <col min="4" max="4" width="14" style="7" customWidth="1"/>
    <col min="5" max="5" width="40.28515625" style="7" customWidth="1"/>
  </cols>
  <sheetData>
    <row r="1" spans="1:5" ht="28.15" customHeight="1" x14ac:dyDescent="0.35">
      <c r="A1" s="36" t="s">
        <v>186</v>
      </c>
      <c r="B1" s="37"/>
      <c r="C1" s="37"/>
      <c r="D1" s="37"/>
      <c r="E1" s="37"/>
    </row>
    <row r="3" spans="1:5" x14ac:dyDescent="0.25">
      <c r="A3" s="1" t="s">
        <v>5</v>
      </c>
      <c r="B3" s="1" t="s">
        <v>3</v>
      </c>
      <c r="C3" s="1" t="s">
        <v>170</v>
      </c>
      <c r="D3" s="1" t="s">
        <v>7</v>
      </c>
      <c r="E3" s="1" t="s">
        <v>15</v>
      </c>
    </row>
    <row r="4" spans="1:5" x14ac:dyDescent="0.25">
      <c r="A4" s="13">
        <v>45658</v>
      </c>
      <c r="B4" s="8" t="s">
        <v>67</v>
      </c>
      <c r="C4" s="2" t="s">
        <v>171</v>
      </c>
      <c r="D4" s="12">
        <v>184823</v>
      </c>
      <c r="E4" s="12">
        <v>98515</v>
      </c>
    </row>
    <row r="5" spans="1:5" x14ac:dyDescent="0.25">
      <c r="A5" s="13">
        <v>45658</v>
      </c>
      <c r="B5" s="8" t="s">
        <v>67</v>
      </c>
      <c r="C5" s="2" t="s">
        <v>172</v>
      </c>
      <c r="D5" s="12">
        <v>101976</v>
      </c>
      <c r="E5" s="12">
        <v>54356</v>
      </c>
    </row>
    <row r="6" spans="1:5" x14ac:dyDescent="0.25">
      <c r="A6" s="13">
        <v>45689</v>
      </c>
      <c r="B6" s="8" t="s">
        <v>67</v>
      </c>
      <c r="C6" s="2" t="s">
        <v>171</v>
      </c>
      <c r="D6" s="12">
        <v>190677</v>
      </c>
      <c r="E6" s="12">
        <v>89219</v>
      </c>
    </row>
    <row r="7" spans="1:5" x14ac:dyDescent="0.25">
      <c r="A7" s="13">
        <v>45689</v>
      </c>
      <c r="B7" s="8" t="s">
        <v>67</v>
      </c>
      <c r="C7" s="2" t="s">
        <v>172</v>
      </c>
      <c r="D7" s="12">
        <v>115735</v>
      </c>
      <c r="E7" s="12">
        <v>54153</v>
      </c>
    </row>
    <row r="8" spans="1:5" x14ac:dyDescent="0.25">
      <c r="A8" s="13">
        <v>45717</v>
      </c>
      <c r="B8" s="8" t="s">
        <v>67</v>
      </c>
      <c r="C8" s="2" t="s">
        <v>171</v>
      </c>
      <c r="D8" s="12">
        <v>236595</v>
      </c>
      <c r="E8" s="12">
        <v>121473</v>
      </c>
    </row>
    <row r="9" spans="1:5" x14ac:dyDescent="0.25">
      <c r="A9" s="13">
        <v>45717</v>
      </c>
      <c r="B9" s="8" t="s">
        <v>67</v>
      </c>
      <c r="C9" s="2" t="s">
        <v>172</v>
      </c>
      <c r="D9" s="12">
        <v>115940</v>
      </c>
      <c r="E9" s="12">
        <v>59526</v>
      </c>
    </row>
    <row r="10" spans="1:5" x14ac:dyDescent="0.25">
      <c r="A10" s="13">
        <v>45748</v>
      </c>
      <c r="B10" s="8" t="s">
        <v>67</v>
      </c>
      <c r="C10" s="2" t="s">
        <v>171</v>
      </c>
      <c r="D10" s="12">
        <v>212937</v>
      </c>
      <c r="E10" s="12">
        <v>109242</v>
      </c>
    </row>
    <row r="11" spans="1:5" x14ac:dyDescent="0.25">
      <c r="A11" s="13">
        <v>45748</v>
      </c>
      <c r="B11" s="8" t="s">
        <v>67</v>
      </c>
      <c r="C11" s="2" t="s">
        <v>172</v>
      </c>
      <c r="D11" s="12">
        <v>119763</v>
      </c>
      <c r="E11" s="12">
        <v>61441</v>
      </c>
    </row>
    <row r="12" spans="1:5" x14ac:dyDescent="0.25">
      <c r="A12" s="13">
        <v>45778</v>
      </c>
      <c r="B12" s="8" t="s">
        <v>67</v>
      </c>
      <c r="C12" s="2" t="s">
        <v>171</v>
      </c>
      <c r="D12" s="12">
        <v>214635</v>
      </c>
      <c r="E12" s="12">
        <v>115874</v>
      </c>
    </row>
    <row r="13" spans="1:5" x14ac:dyDescent="0.25">
      <c r="A13" s="13">
        <v>45778</v>
      </c>
      <c r="B13" s="8" t="s">
        <v>67</v>
      </c>
      <c r="C13" s="2" t="s">
        <v>172</v>
      </c>
      <c r="D13" s="12">
        <v>117527</v>
      </c>
      <c r="E13" s="12">
        <v>63449</v>
      </c>
    </row>
    <row r="14" spans="1:5" x14ac:dyDescent="0.25">
      <c r="A14" s="13">
        <v>45809</v>
      </c>
      <c r="B14" s="8" t="s">
        <v>67</v>
      </c>
      <c r="C14" s="2" t="s">
        <v>171</v>
      </c>
      <c r="D14" s="12">
        <v>210471</v>
      </c>
      <c r="E14" s="12">
        <v>103592</v>
      </c>
    </row>
    <row r="15" spans="1:5" x14ac:dyDescent="0.25">
      <c r="A15" s="13">
        <v>45809</v>
      </c>
      <c r="B15" s="8" t="s">
        <v>67</v>
      </c>
      <c r="C15" s="2" t="s">
        <v>172</v>
      </c>
      <c r="D15" s="12">
        <v>126718</v>
      </c>
      <c r="E15" s="12">
        <v>62370</v>
      </c>
    </row>
    <row r="16" spans="1:5" x14ac:dyDescent="0.25">
      <c r="A16" s="13">
        <v>45839</v>
      </c>
      <c r="B16" s="8" t="s">
        <v>67</v>
      </c>
      <c r="C16" s="2" t="s">
        <v>171</v>
      </c>
      <c r="D16" s="12">
        <v>204572</v>
      </c>
      <c r="E16" s="12">
        <v>103132</v>
      </c>
    </row>
    <row r="17" spans="1:5" x14ac:dyDescent="0.25">
      <c r="A17" s="13">
        <v>45839</v>
      </c>
      <c r="B17" s="8" t="s">
        <v>67</v>
      </c>
      <c r="C17" s="2" t="s">
        <v>172</v>
      </c>
      <c r="D17" s="12">
        <v>98802</v>
      </c>
      <c r="E17" s="12">
        <v>49809</v>
      </c>
    </row>
    <row r="18" spans="1:5" x14ac:dyDescent="0.25">
      <c r="A18" s="13">
        <v>45870</v>
      </c>
      <c r="B18" s="8" t="s">
        <v>67</v>
      </c>
      <c r="C18" s="2" t="s">
        <v>171</v>
      </c>
      <c r="D18" s="12">
        <v>236023</v>
      </c>
      <c r="E18" s="12">
        <v>124768</v>
      </c>
    </row>
    <row r="19" spans="1:5" x14ac:dyDescent="0.25">
      <c r="A19" s="13">
        <v>45870</v>
      </c>
      <c r="B19" s="8" t="s">
        <v>67</v>
      </c>
      <c r="C19" s="2" t="s">
        <v>172</v>
      </c>
      <c r="D19" s="12">
        <v>117620</v>
      </c>
      <c r="E19" s="12">
        <v>62177</v>
      </c>
    </row>
    <row r="20" spans="1:5" x14ac:dyDescent="0.25">
      <c r="A20" s="13">
        <v>45901</v>
      </c>
      <c r="B20" s="8" t="s">
        <v>67</v>
      </c>
      <c r="C20" s="2" t="s">
        <v>171</v>
      </c>
      <c r="D20" s="12">
        <v>207110</v>
      </c>
      <c r="E20" s="12">
        <v>96743</v>
      </c>
    </row>
    <row r="21" spans="1:5" x14ac:dyDescent="0.25">
      <c r="A21" s="13">
        <v>45901</v>
      </c>
      <c r="B21" s="8" t="s">
        <v>67</v>
      </c>
      <c r="C21" s="2" t="s">
        <v>172</v>
      </c>
      <c r="D21" s="12">
        <v>109376</v>
      </c>
      <c r="E21" s="12">
        <v>51091</v>
      </c>
    </row>
    <row r="22" spans="1:5" x14ac:dyDescent="0.25">
      <c r="A22" s="13">
        <v>45931</v>
      </c>
      <c r="B22" s="8" t="s">
        <v>67</v>
      </c>
      <c r="C22" s="2" t="s">
        <v>171</v>
      </c>
      <c r="D22" s="12">
        <v>239978</v>
      </c>
      <c r="E22" s="12">
        <v>113503</v>
      </c>
    </row>
    <row r="23" spans="1:5" x14ac:dyDescent="0.25">
      <c r="A23" s="13">
        <v>45931</v>
      </c>
      <c r="B23" s="8" t="s">
        <v>67</v>
      </c>
      <c r="C23" s="2" t="s">
        <v>172</v>
      </c>
      <c r="D23" s="12">
        <v>120280</v>
      </c>
      <c r="E23" s="12">
        <v>56889</v>
      </c>
    </row>
    <row r="24" spans="1:5" x14ac:dyDescent="0.25">
      <c r="A24" s="13">
        <v>45962</v>
      </c>
      <c r="B24" s="8" t="s">
        <v>67</v>
      </c>
      <c r="C24" s="2" t="s">
        <v>171</v>
      </c>
      <c r="D24" s="12">
        <v>268018</v>
      </c>
      <c r="E24" s="12">
        <v>127544</v>
      </c>
    </row>
    <row r="25" spans="1:5" x14ac:dyDescent="0.25">
      <c r="A25" s="13">
        <v>45962</v>
      </c>
      <c r="B25" s="8" t="s">
        <v>67</v>
      </c>
      <c r="C25" s="2" t="s">
        <v>172</v>
      </c>
      <c r="D25" s="12">
        <v>155785</v>
      </c>
      <c r="E25" s="12">
        <v>74135</v>
      </c>
    </row>
    <row r="26" spans="1:5" x14ac:dyDescent="0.25">
      <c r="A26" s="13">
        <v>45992</v>
      </c>
      <c r="B26" s="8" t="s">
        <v>67</v>
      </c>
      <c r="C26" s="2" t="s">
        <v>171</v>
      </c>
      <c r="D26" s="12">
        <v>322775</v>
      </c>
      <c r="E26" s="12">
        <v>160688</v>
      </c>
    </row>
    <row r="27" spans="1:5" x14ac:dyDescent="0.25">
      <c r="A27" s="13">
        <v>45992</v>
      </c>
      <c r="B27" s="8" t="s">
        <v>67</v>
      </c>
      <c r="C27" s="2" t="s">
        <v>172</v>
      </c>
      <c r="D27" s="12">
        <v>160016</v>
      </c>
      <c r="E27" s="12">
        <v>79662</v>
      </c>
    </row>
    <row r="28" spans="1:5" x14ac:dyDescent="0.25">
      <c r="A28" s="13">
        <v>45658</v>
      </c>
      <c r="B28" s="8" t="s">
        <v>68</v>
      </c>
      <c r="C28" s="2" t="s">
        <v>171</v>
      </c>
      <c r="D28" s="12">
        <v>151565</v>
      </c>
      <c r="E28" s="12">
        <v>77016</v>
      </c>
    </row>
    <row r="29" spans="1:5" x14ac:dyDescent="0.25">
      <c r="A29" s="13">
        <v>45658</v>
      </c>
      <c r="B29" s="8" t="s">
        <v>68</v>
      </c>
      <c r="C29" s="2" t="s">
        <v>172</v>
      </c>
      <c r="D29" s="12">
        <v>75956</v>
      </c>
      <c r="E29" s="12">
        <v>38597</v>
      </c>
    </row>
    <row r="30" spans="1:5" x14ac:dyDescent="0.25">
      <c r="A30" s="13">
        <v>45689</v>
      </c>
      <c r="B30" s="8" t="s">
        <v>68</v>
      </c>
      <c r="C30" s="2" t="s">
        <v>171</v>
      </c>
      <c r="D30" s="12">
        <v>164583</v>
      </c>
      <c r="E30" s="12">
        <v>79858</v>
      </c>
    </row>
    <row r="31" spans="1:5" x14ac:dyDescent="0.25">
      <c r="A31" s="13">
        <v>45689</v>
      </c>
      <c r="B31" s="8" t="s">
        <v>68</v>
      </c>
      <c r="C31" s="2" t="s">
        <v>172</v>
      </c>
      <c r="D31" s="12">
        <v>85428</v>
      </c>
      <c r="E31" s="12">
        <v>41451</v>
      </c>
    </row>
    <row r="32" spans="1:5" x14ac:dyDescent="0.25">
      <c r="A32" s="13">
        <v>45717</v>
      </c>
      <c r="B32" s="8" t="s">
        <v>68</v>
      </c>
      <c r="C32" s="2" t="s">
        <v>171</v>
      </c>
      <c r="D32" s="12">
        <v>176087</v>
      </c>
      <c r="E32" s="12">
        <v>82548</v>
      </c>
    </row>
    <row r="33" spans="1:5" x14ac:dyDescent="0.25">
      <c r="A33" s="13">
        <v>45717</v>
      </c>
      <c r="B33" s="8" t="s">
        <v>68</v>
      </c>
      <c r="C33" s="2" t="s">
        <v>172</v>
      </c>
      <c r="D33" s="12">
        <v>95163</v>
      </c>
      <c r="E33" s="12">
        <v>44612</v>
      </c>
    </row>
    <row r="34" spans="1:5" x14ac:dyDescent="0.25">
      <c r="A34" s="13">
        <v>45748</v>
      </c>
      <c r="B34" s="8" t="s">
        <v>68</v>
      </c>
      <c r="C34" s="2" t="s">
        <v>171</v>
      </c>
      <c r="D34" s="12">
        <v>172127</v>
      </c>
      <c r="E34" s="12">
        <v>87791</v>
      </c>
    </row>
    <row r="35" spans="1:5" x14ac:dyDescent="0.25">
      <c r="A35" s="13">
        <v>45748</v>
      </c>
      <c r="B35" s="8" t="s">
        <v>68</v>
      </c>
      <c r="C35" s="2" t="s">
        <v>172</v>
      </c>
      <c r="D35" s="12">
        <v>104644</v>
      </c>
      <c r="E35" s="12">
        <v>53373</v>
      </c>
    </row>
    <row r="36" spans="1:5" x14ac:dyDescent="0.25">
      <c r="A36" s="13">
        <v>45778</v>
      </c>
      <c r="B36" s="8" t="s">
        <v>68</v>
      </c>
      <c r="C36" s="2" t="s">
        <v>171</v>
      </c>
      <c r="D36" s="12">
        <v>184598</v>
      </c>
      <c r="E36" s="12">
        <v>97003</v>
      </c>
    </row>
    <row r="37" spans="1:5" x14ac:dyDescent="0.25">
      <c r="A37" s="13">
        <v>45778</v>
      </c>
      <c r="B37" s="8" t="s">
        <v>68</v>
      </c>
      <c r="C37" s="2" t="s">
        <v>172</v>
      </c>
      <c r="D37" s="12">
        <v>91246</v>
      </c>
      <c r="E37" s="12">
        <v>47948</v>
      </c>
    </row>
    <row r="38" spans="1:5" x14ac:dyDescent="0.25">
      <c r="A38" s="13">
        <v>45809</v>
      </c>
      <c r="B38" s="8" t="s">
        <v>68</v>
      </c>
      <c r="C38" s="2" t="s">
        <v>171</v>
      </c>
      <c r="D38" s="12">
        <v>188071</v>
      </c>
      <c r="E38" s="12">
        <v>91657</v>
      </c>
    </row>
    <row r="39" spans="1:5" x14ac:dyDescent="0.25">
      <c r="A39" s="13">
        <v>45809</v>
      </c>
      <c r="B39" s="8" t="s">
        <v>68</v>
      </c>
      <c r="C39" s="2" t="s">
        <v>172</v>
      </c>
      <c r="D39" s="12">
        <v>110356</v>
      </c>
      <c r="E39" s="12">
        <v>53783</v>
      </c>
    </row>
    <row r="40" spans="1:5" x14ac:dyDescent="0.25">
      <c r="A40" s="13">
        <v>45839</v>
      </c>
      <c r="B40" s="8" t="s">
        <v>68</v>
      </c>
      <c r="C40" s="2" t="s">
        <v>171</v>
      </c>
      <c r="D40" s="12">
        <v>142702</v>
      </c>
      <c r="E40" s="12">
        <v>72593</v>
      </c>
    </row>
    <row r="41" spans="1:5" x14ac:dyDescent="0.25">
      <c r="A41" s="13">
        <v>45839</v>
      </c>
      <c r="B41" s="8" t="s">
        <v>68</v>
      </c>
      <c r="C41" s="2" t="s">
        <v>172</v>
      </c>
      <c r="D41" s="12">
        <v>85842</v>
      </c>
      <c r="E41" s="12">
        <v>43668</v>
      </c>
    </row>
    <row r="42" spans="1:5" x14ac:dyDescent="0.25">
      <c r="A42" s="13">
        <v>45870</v>
      </c>
      <c r="B42" s="8" t="s">
        <v>68</v>
      </c>
      <c r="C42" s="2" t="s">
        <v>171</v>
      </c>
      <c r="D42" s="12">
        <v>183250</v>
      </c>
      <c r="E42" s="12">
        <v>90552</v>
      </c>
    </row>
    <row r="43" spans="1:5" x14ac:dyDescent="0.25">
      <c r="A43" s="13">
        <v>45870</v>
      </c>
      <c r="B43" s="8" t="s">
        <v>68</v>
      </c>
      <c r="C43" s="2" t="s">
        <v>172</v>
      </c>
      <c r="D43" s="12">
        <v>103004</v>
      </c>
      <c r="E43" s="12">
        <v>50899</v>
      </c>
    </row>
    <row r="44" spans="1:5" x14ac:dyDescent="0.25">
      <c r="A44" s="13">
        <v>45901</v>
      </c>
      <c r="B44" s="8" t="s">
        <v>68</v>
      </c>
      <c r="C44" s="2" t="s">
        <v>171</v>
      </c>
      <c r="D44" s="12">
        <v>161910</v>
      </c>
      <c r="E44" s="12">
        <v>86289</v>
      </c>
    </row>
    <row r="45" spans="1:5" x14ac:dyDescent="0.25">
      <c r="A45" s="13">
        <v>45901</v>
      </c>
      <c r="B45" s="8" t="s">
        <v>68</v>
      </c>
      <c r="C45" s="2" t="s">
        <v>172</v>
      </c>
      <c r="D45" s="12">
        <v>84266</v>
      </c>
      <c r="E45" s="12">
        <v>44909</v>
      </c>
    </row>
    <row r="46" spans="1:5" x14ac:dyDescent="0.25">
      <c r="A46" s="13">
        <v>45931</v>
      </c>
      <c r="B46" s="8" t="s">
        <v>68</v>
      </c>
      <c r="C46" s="2" t="s">
        <v>171</v>
      </c>
      <c r="D46" s="12">
        <v>162162</v>
      </c>
      <c r="E46" s="12">
        <v>83002</v>
      </c>
    </row>
    <row r="47" spans="1:5" x14ac:dyDescent="0.25">
      <c r="A47" s="13">
        <v>45931</v>
      </c>
      <c r="B47" s="8" t="s">
        <v>68</v>
      </c>
      <c r="C47" s="2" t="s">
        <v>172</v>
      </c>
      <c r="D47" s="12">
        <v>93716</v>
      </c>
      <c r="E47" s="12">
        <v>47968</v>
      </c>
    </row>
    <row r="48" spans="1:5" x14ac:dyDescent="0.25">
      <c r="A48" s="13">
        <v>45962</v>
      </c>
      <c r="B48" s="8" t="s">
        <v>68</v>
      </c>
      <c r="C48" s="2" t="s">
        <v>171</v>
      </c>
      <c r="D48" s="12">
        <v>222753</v>
      </c>
      <c r="E48" s="12">
        <v>107391</v>
      </c>
    </row>
    <row r="49" spans="1:5" x14ac:dyDescent="0.25">
      <c r="A49" s="13">
        <v>45962</v>
      </c>
      <c r="B49" s="8" t="s">
        <v>68</v>
      </c>
      <c r="C49" s="2" t="s">
        <v>172</v>
      </c>
      <c r="D49" s="12">
        <v>107472</v>
      </c>
      <c r="E49" s="12">
        <v>51813</v>
      </c>
    </row>
    <row r="50" spans="1:5" x14ac:dyDescent="0.25">
      <c r="A50" s="13">
        <v>45992</v>
      </c>
      <c r="B50" s="8" t="s">
        <v>68</v>
      </c>
      <c r="C50" s="2" t="s">
        <v>171</v>
      </c>
      <c r="D50" s="12">
        <v>246879</v>
      </c>
      <c r="E50" s="12">
        <v>113726</v>
      </c>
    </row>
    <row r="51" spans="1:5" x14ac:dyDescent="0.25">
      <c r="A51" s="13">
        <v>45992</v>
      </c>
      <c r="B51" s="8" t="s">
        <v>68</v>
      </c>
      <c r="C51" s="2" t="s">
        <v>172</v>
      </c>
      <c r="D51" s="12">
        <v>117333</v>
      </c>
      <c r="E51" s="12">
        <v>54050</v>
      </c>
    </row>
    <row r="52" spans="1:5" x14ac:dyDescent="0.25">
      <c r="A52" s="13">
        <v>45658</v>
      </c>
      <c r="B52" s="8" t="s">
        <v>69</v>
      </c>
      <c r="C52" s="2" t="s">
        <v>171</v>
      </c>
      <c r="D52" s="12">
        <v>115368</v>
      </c>
      <c r="E52" s="12">
        <v>60145</v>
      </c>
    </row>
    <row r="53" spans="1:5" x14ac:dyDescent="0.25">
      <c r="A53" s="13">
        <v>45658</v>
      </c>
      <c r="B53" s="8" t="s">
        <v>69</v>
      </c>
      <c r="C53" s="2" t="s">
        <v>172</v>
      </c>
      <c r="D53" s="12">
        <v>62387</v>
      </c>
      <c r="E53" s="12">
        <v>32524</v>
      </c>
    </row>
    <row r="54" spans="1:5" x14ac:dyDescent="0.25">
      <c r="A54" s="13">
        <v>45689</v>
      </c>
      <c r="B54" s="8" t="s">
        <v>69</v>
      </c>
      <c r="C54" s="2" t="s">
        <v>171</v>
      </c>
      <c r="D54" s="12">
        <v>110634</v>
      </c>
      <c r="E54" s="12">
        <v>50963</v>
      </c>
    </row>
    <row r="55" spans="1:5" x14ac:dyDescent="0.25">
      <c r="A55" s="13">
        <v>45689</v>
      </c>
      <c r="B55" s="8" t="s">
        <v>69</v>
      </c>
      <c r="C55" s="2" t="s">
        <v>172</v>
      </c>
      <c r="D55" s="12">
        <v>60449</v>
      </c>
      <c r="E55" s="12">
        <v>27845</v>
      </c>
    </row>
    <row r="56" spans="1:5" x14ac:dyDescent="0.25">
      <c r="A56" s="13">
        <v>45717</v>
      </c>
      <c r="B56" s="8" t="s">
        <v>69</v>
      </c>
      <c r="C56" s="2" t="s">
        <v>171</v>
      </c>
      <c r="D56" s="12">
        <v>126991</v>
      </c>
      <c r="E56" s="12">
        <v>68127</v>
      </c>
    </row>
    <row r="57" spans="1:5" x14ac:dyDescent="0.25">
      <c r="A57" s="13">
        <v>45717</v>
      </c>
      <c r="B57" s="8" t="s">
        <v>69</v>
      </c>
      <c r="C57" s="2" t="s">
        <v>172</v>
      </c>
      <c r="D57" s="12">
        <v>75197</v>
      </c>
      <c r="E57" s="12">
        <v>40341</v>
      </c>
    </row>
    <row r="58" spans="1:5" x14ac:dyDescent="0.25">
      <c r="A58" s="13">
        <v>45748</v>
      </c>
      <c r="B58" s="8" t="s">
        <v>69</v>
      </c>
      <c r="C58" s="2" t="s">
        <v>171</v>
      </c>
      <c r="D58" s="12">
        <v>118160</v>
      </c>
      <c r="E58" s="12">
        <v>61383</v>
      </c>
    </row>
    <row r="59" spans="1:5" x14ac:dyDescent="0.25">
      <c r="A59" s="13">
        <v>45748</v>
      </c>
      <c r="B59" s="8" t="s">
        <v>69</v>
      </c>
      <c r="C59" s="2" t="s">
        <v>172</v>
      </c>
      <c r="D59" s="12">
        <v>66141</v>
      </c>
      <c r="E59" s="12">
        <v>34360</v>
      </c>
    </row>
    <row r="60" spans="1:5" x14ac:dyDescent="0.25">
      <c r="A60" s="13">
        <v>45778</v>
      </c>
      <c r="B60" s="8" t="s">
        <v>69</v>
      </c>
      <c r="C60" s="2" t="s">
        <v>171</v>
      </c>
      <c r="D60" s="12">
        <v>118540</v>
      </c>
      <c r="E60" s="12">
        <v>59893</v>
      </c>
    </row>
    <row r="61" spans="1:5" x14ac:dyDescent="0.25">
      <c r="A61" s="13">
        <v>45778</v>
      </c>
      <c r="B61" s="8" t="s">
        <v>69</v>
      </c>
      <c r="C61" s="2" t="s">
        <v>172</v>
      </c>
      <c r="D61" s="12">
        <v>65180</v>
      </c>
      <c r="E61" s="12">
        <v>32933</v>
      </c>
    </row>
    <row r="62" spans="1:5" x14ac:dyDescent="0.25">
      <c r="A62" s="13">
        <v>45809</v>
      </c>
      <c r="B62" s="8" t="s">
        <v>69</v>
      </c>
      <c r="C62" s="2" t="s">
        <v>171</v>
      </c>
      <c r="D62" s="12">
        <v>119477</v>
      </c>
      <c r="E62" s="12">
        <v>63919</v>
      </c>
    </row>
    <row r="63" spans="1:5" x14ac:dyDescent="0.25">
      <c r="A63" s="13">
        <v>45809</v>
      </c>
      <c r="B63" s="8" t="s">
        <v>69</v>
      </c>
      <c r="C63" s="2" t="s">
        <v>172</v>
      </c>
      <c r="D63" s="12">
        <v>66826</v>
      </c>
      <c r="E63" s="12">
        <v>35752</v>
      </c>
    </row>
    <row r="64" spans="1:5" x14ac:dyDescent="0.25">
      <c r="A64" s="13">
        <v>45839</v>
      </c>
      <c r="B64" s="8" t="s">
        <v>69</v>
      </c>
      <c r="C64" s="2" t="s">
        <v>171</v>
      </c>
      <c r="D64" s="12">
        <v>98663</v>
      </c>
      <c r="E64" s="12">
        <v>49859</v>
      </c>
    </row>
    <row r="65" spans="1:5" x14ac:dyDescent="0.25">
      <c r="A65" s="13">
        <v>45839</v>
      </c>
      <c r="B65" s="8" t="s">
        <v>69</v>
      </c>
      <c r="C65" s="2" t="s">
        <v>172</v>
      </c>
      <c r="D65" s="12">
        <v>60339</v>
      </c>
      <c r="E65" s="12">
        <v>30492</v>
      </c>
    </row>
    <row r="66" spans="1:5" x14ac:dyDescent="0.25">
      <c r="A66" s="13">
        <v>45870</v>
      </c>
      <c r="B66" s="8" t="s">
        <v>69</v>
      </c>
      <c r="C66" s="2" t="s">
        <v>171</v>
      </c>
      <c r="D66" s="12">
        <v>141108</v>
      </c>
      <c r="E66" s="12">
        <v>75369</v>
      </c>
    </row>
    <row r="67" spans="1:5" x14ac:dyDescent="0.25">
      <c r="A67" s="13">
        <v>45870</v>
      </c>
      <c r="B67" s="8" t="s">
        <v>69</v>
      </c>
      <c r="C67" s="2" t="s">
        <v>172</v>
      </c>
      <c r="D67" s="12">
        <v>72158</v>
      </c>
      <c r="E67" s="12">
        <v>38541</v>
      </c>
    </row>
    <row r="68" spans="1:5" x14ac:dyDescent="0.25">
      <c r="A68" s="13">
        <v>45901</v>
      </c>
      <c r="B68" s="8" t="s">
        <v>69</v>
      </c>
      <c r="C68" s="2" t="s">
        <v>171</v>
      </c>
      <c r="D68" s="12">
        <v>120038</v>
      </c>
      <c r="E68" s="12">
        <v>55358</v>
      </c>
    </row>
    <row r="69" spans="1:5" x14ac:dyDescent="0.25">
      <c r="A69" s="13">
        <v>45901</v>
      </c>
      <c r="B69" s="8" t="s">
        <v>69</v>
      </c>
      <c r="C69" s="2" t="s">
        <v>172</v>
      </c>
      <c r="D69" s="12">
        <v>68774</v>
      </c>
      <c r="E69" s="12">
        <v>31717</v>
      </c>
    </row>
    <row r="70" spans="1:5" x14ac:dyDescent="0.25">
      <c r="A70" s="13">
        <v>45931</v>
      </c>
      <c r="B70" s="8" t="s">
        <v>69</v>
      </c>
      <c r="C70" s="2" t="s">
        <v>171</v>
      </c>
      <c r="D70" s="12">
        <v>132343</v>
      </c>
      <c r="E70" s="12">
        <v>63516</v>
      </c>
    </row>
    <row r="71" spans="1:5" x14ac:dyDescent="0.25">
      <c r="A71" s="13">
        <v>45931</v>
      </c>
      <c r="B71" s="8" t="s">
        <v>69</v>
      </c>
      <c r="C71" s="2" t="s">
        <v>172</v>
      </c>
      <c r="D71" s="12">
        <v>74414</v>
      </c>
      <c r="E71" s="12">
        <v>35714</v>
      </c>
    </row>
    <row r="72" spans="1:5" x14ac:dyDescent="0.25">
      <c r="A72" s="13">
        <v>45962</v>
      </c>
      <c r="B72" s="8" t="s">
        <v>69</v>
      </c>
      <c r="C72" s="2" t="s">
        <v>171</v>
      </c>
      <c r="D72" s="12">
        <v>158238</v>
      </c>
      <c r="E72" s="12">
        <v>77358</v>
      </c>
    </row>
    <row r="73" spans="1:5" x14ac:dyDescent="0.25">
      <c r="A73" s="13">
        <v>45962</v>
      </c>
      <c r="B73" s="8" t="s">
        <v>69</v>
      </c>
      <c r="C73" s="2" t="s">
        <v>172</v>
      </c>
      <c r="D73" s="12">
        <v>75089</v>
      </c>
      <c r="E73" s="12">
        <v>36709</v>
      </c>
    </row>
    <row r="74" spans="1:5" x14ac:dyDescent="0.25">
      <c r="A74" s="13">
        <v>45992</v>
      </c>
      <c r="B74" s="8" t="s">
        <v>69</v>
      </c>
      <c r="C74" s="2" t="s">
        <v>171</v>
      </c>
      <c r="D74" s="12">
        <v>185543</v>
      </c>
      <c r="E74" s="12">
        <v>93973</v>
      </c>
    </row>
    <row r="75" spans="1:5" x14ac:dyDescent="0.25">
      <c r="A75" s="13">
        <v>45992</v>
      </c>
      <c r="B75" s="8" t="s">
        <v>69</v>
      </c>
      <c r="C75" s="2" t="s">
        <v>172</v>
      </c>
      <c r="D75" s="12">
        <v>94284</v>
      </c>
      <c r="E75" s="12">
        <v>47753</v>
      </c>
    </row>
  </sheetData>
  <mergeCells count="1">
    <mergeCell ref="A1:E1"/>
  </mergeCells>
  <dataValidations count="1">
    <dataValidation type="list" sqref="B4:B500" xr:uid="{00000000-0002-0000-0700-000000000000}">
      <formula1>lstClientID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55"/>
  <sheetViews>
    <sheetView showGridLines="0" workbookViewId="0">
      <selection activeCell="L18" sqref="L18"/>
    </sheetView>
  </sheetViews>
  <sheetFormatPr baseColWidth="10" defaultColWidth="8.85546875" defaultRowHeight="15" x14ac:dyDescent="0.25"/>
  <cols>
    <col min="1" max="2" width="9" style="7" customWidth="1"/>
    <col min="3" max="3" width="14" customWidth="1"/>
    <col min="4" max="4" width="14" style="7" customWidth="1"/>
    <col min="5" max="5" width="54" style="7" customWidth="1"/>
  </cols>
  <sheetData>
    <row r="1" spans="1:5" ht="28.15" customHeight="1" x14ac:dyDescent="0.35">
      <c r="A1" s="36" t="s">
        <v>173</v>
      </c>
      <c r="B1" s="37"/>
      <c r="C1" s="37"/>
      <c r="D1" s="37"/>
      <c r="E1" s="37"/>
    </row>
    <row r="3" spans="1:5" x14ac:dyDescent="0.25">
      <c r="A3" s="1" t="s">
        <v>5</v>
      </c>
      <c r="B3" s="1" t="s">
        <v>3</v>
      </c>
      <c r="C3" s="1" t="s">
        <v>14</v>
      </c>
      <c r="D3" s="1" t="s">
        <v>7</v>
      </c>
      <c r="E3" s="1" t="s">
        <v>15</v>
      </c>
    </row>
    <row r="4" spans="1:5" x14ac:dyDescent="0.25">
      <c r="A4" s="13">
        <v>45658</v>
      </c>
      <c r="B4" s="8" t="s">
        <v>67</v>
      </c>
      <c r="C4" s="2" t="s">
        <v>17</v>
      </c>
      <c r="D4" s="12">
        <v>49166</v>
      </c>
      <c r="E4" s="12">
        <v>28600</v>
      </c>
    </row>
    <row r="5" spans="1:5" x14ac:dyDescent="0.25">
      <c r="A5" s="13">
        <v>45658</v>
      </c>
      <c r="B5" s="8" t="s">
        <v>67</v>
      </c>
      <c r="C5" s="2" t="s">
        <v>18</v>
      </c>
      <c r="D5" s="12">
        <v>49166</v>
      </c>
      <c r="E5" s="12">
        <v>26557</v>
      </c>
    </row>
    <row r="6" spans="1:5" x14ac:dyDescent="0.25">
      <c r="A6" s="13">
        <v>45658</v>
      </c>
      <c r="B6" s="8" t="s">
        <v>67</v>
      </c>
      <c r="C6" s="2" t="s">
        <v>19</v>
      </c>
      <c r="D6" s="12">
        <v>43703</v>
      </c>
      <c r="E6" s="12">
        <v>24514</v>
      </c>
    </row>
    <row r="7" spans="1:5" x14ac:dyDescent="0.25">
      <c r="A7" s="13">
        <v>45658</v>
      </c>
      <c r="B7" s="8" t="s">
        <v>67</v>
      </c>
      <c r="C7" s="2" t="s">
        <v>20</v>
      </c>
      <c r="D7" s="12">
        <v>21851</v>
      </c>
      <c r="E7" s="12">
        <v>10895</v>
      </c>
    </row>
    <row r="8" spans="1:5" x14ac:dyDescent="0.25">
      <c r="A8" s="13">
        <v>45658</v>
      </c>
      <c r="B8" s="8" t="s">
        <v>67</v>
      </c>
      <c r="C8" s="2" t="s">
        <v>21</v>
      </c>
      <c r="D8" s="12">
        <v>24583</v>
      </c>
      <c r="E8" s="12">
        <v>10214</v>
      </c>
    </row>
    <row r="9" spans="1:5" x14ac:dyDescent="0.25">
      <c r="A9" s="13">
        <v>45658</v>
      </c>
      <c r="B9" s="8" t="s">
        <v>67</v>
      </c>
      <c r="C9" s="2" t="s">
        <v>22</v>
      </c>
      <c r="D9" s="12">
        <v>65554</v>
      </c>
      <c r="E9" s="12">
        <v>34047</v>
      </c>
    </row>
    <row r="10" spans="1:5" x14ac:dyDescent="0.25">
      <c r="A10" s="13">
        <v>45658</v>
      </c>
      <c r="B10" s="8" t="s">
        <v>67</v>
      </c>
      <c r="C10" s="2" t="s">
        <v>23</v>
      </c>
      <c r="D10" s="12">
        <v>32776</v>
      </c>
      <c r="E10" s="12">
        <v>18044</v>
      </c>
    </row>
    <row r="11" spans="1:5" x14ac:dyDescent="0.25">
      <c r="A11" s="13">
        <v>45689</v>
      </c>
      <c r="B11" s="8" t="s">
        <v>67</v>
      </c>
      <c r="C11" s="2" t="s">
        <v>17</v>
      </c>
      <c r="D11" s="12">
        <v>52528</v>
      </c>
      <c r="E11" s="12">
        <v>26823</v>
      </c>
    </row>
    <row r="12" spans="1:5" x14ac:dyDescent="0.25">
      <c r="A12" s="13">
        <v>45689</v>
      </c>
      <c r="B12" s="8" t="s">
        <v>67</v>
      </c>
      <c r="C12" s="2" t="s">
        <v>18</v>
      </c>
      <c r="D12" s="12">
        <v>52528</v>
      </c>
      <c r="E12" s="12">
        <v>24907</v>
      </c>
    </row>
    <row r="13" spans="1:5" x14ac:dyDescent="0.25">
      <c r="A13" s="13">
        <v>45689</v>
      </c>
      <c r="B13" s="8" t="s">
        <v>67</v>
      </c>
      <c r="C13" s="2" t="s">
        <v>19</v>
      </c>
      <c r="D13" s="12">
        <v>46691</v>
      </c>
      <c r="E13" s="12">
        <v>22990</v>
      </c>
    </row>
    <row r="14" spans="1:5" x14ac:dyDescent="0.25">
      <c r="A14" s="13">
        <v>45689</v>
      </c>
      <c r="B14" s="8" t="s">
        <v>67</v>
      </c>
      <c r="C14" s="2" t="s">
        <v>20</v>
      </c>
      <c r="D14" s="12">
        <v>23346</v>
      </c>
      <c r="E14" s="12">
        <v>10218</v>
      </c>
    </row>
    <row r="15" spans="1:5" x14ac:dyDescent="0.25">
      <c r="A15" s="13">
        <v>45689</v>
      </c>
      <c r="B15" s="8" t="s">
        <v>67</v>
      </c>
      <c r="C15" s="2" t="s">
        <v>21</v>
      </c>
      <c r="D15" s="12">
        <v>26264</v>
      </c>
      <c r="E15" s="12">
        <v>9579</v>
      </c>
    </row>
    <row r="16" spans="1:5" x14ac:dyDescent="0.25">
      <c r="A16" s="13">
        <v>45689</v>
      </c>
      <c r="B16" s="8" t="s">
        <v>67</v>
      </c>
      <c r="C16" s="2" t="s">
        <v>22</v>
      </c>
      <c r="D16" s="12">
        <v>70037</v>
      </c>
      <c r="E16" s="12">
        <v>31931</v>
      </c>
    </row>
    <row r="17" spans="1:5" x14ac:dyDescent="0.25">
      <c r="A17" s="13">
        <v>45689</v>
      </c>
      <c r="B17" s="8" t="s">
        <v>67</v>
      </c>
      <c r="C17" s="2" t="s">
        <v>23</v>
      </c>
      <c r="D17" s="12">
        <v>35018</v>
      </c>
      <c r="E17" s="12">
        <v>16924</v>
      </c>
    </row>
    <row r="18" spans="1:5" x14ac:dyDescent="0.25">
      <c r="A18" s="13">
        <v>45717</v>
      </c>
      <c r="B18" s="8" t="s">
        <v>67</v>
      </c>
      <c r="C18" s="2" t="s">
        <v>17</v>
      </c>
      <c r="D18" s="12">
        <v>52880</v>
      </c>
      <c r="E18" s="12">
        <v>29718</v>
      </c>
    </row>
    <row r="19" spans="1:5" x14ac:dyDescent="0.25">
      <c r="A19" s="13">
        <v>45717</v>
      </c>
      <c r="B19" s="8" t="s">
        <v>67</v>
      </c>
      <c r="C19" s="2" t="s">
        <v>18</v>
      </c>
      <c r="D19" s="12">
        <v>63456</v>
      </c>
      <c r="E19" s="12">
        <v>33115</v>
      </c>
    </row>
    <row r="20" spans="1:5" x14ac:dyDescent="0.25">
      <c r="A20" s="13">
        <v>45717</v>
      </c>
      <c r="B20" s="8" t="s">
        <v>67</v>
      </c>
      <c r="C20" s="2" t="s">
        <v>19</v>
      </c>
      <c r="D20" s="12">
        <v>56406</v>
      </c>
      <c r="E20" s="12">
        <v>30568</v>
      </c>
    </row>
    <row r="21" spans="1:5" x14ac:dyDescent="0.25">
      <c r="A21" s="13">
        <v>45717</v>
      </c>
      <c r="B21" s="8" t="s">
        <v>67</v>
      </c>
      <c r="C21" s="2" t="s">
        <v>20</v>
      </c>
      <c r="D21" s="12">
        <v>35254</v>
      </c>
      <c r="E21" s="12">
        <v>16982</v>
      </c>
    </row>
    <row r="22" spans="1:5" x14ac:dyDescent="0.25">
      <c r="A22" s="13">
        <v>45717</v>
      </c>
      <c r="B22" s="8" t="s">
        <v>67</v>
      </c>
      <c r="C22" s="2" t="s">
        <v>21</v>
      </c>
      <c r="D22" s="12">
        <v>31728</v>
      </c>
      <c r="E22" s="12">
        <v>12736</v>
      </c>
    </row>
    <row r="23" spans="1:5" x14ac:dyDescent="0.25">
      <c r="A23" s="13">
        <v>45717</v>
      </c>
      <c r="B23" s="8" t="s">
        <v>67</v>
      </c>
      <c r="C23" s="2" t="s">
        <v>22</v>
      </c>
      <c r="D23" s="12">
        <v>70507</v>
      </c>
      <c r="E23" s="12">
        <v>35379</v>
      </c>
    </row>
    <row r="24" spans="1:5" x14ac:dyDescent="0.25">
      <c r="A24" s="13">
        <v>45717</v>
      </c>
      <c r="B24" s="8" t="s">
        <v>67</v>
      </c>
      <c r="C24" s="2" t="s">
        <v>23</v>
      </c>
      <c r="D24" s="12">
        <v>42304</v>
      </c>
      <c r="E24" s="12">
        <v>22501</v>
      </c>
    </row>
    <row r="25" spans="1:5" x14ac:dyDescent="0.25">
      <c r="A25" s="13">
        <v>45748</v>
      </c>
      <c r="B25" s="8" t="s">
        <v>67</v>
      </c>
      <c r="C25" s="2" t="s">
        <v>17</v>
      </c>
      <c r="D25" s="12">
        <v>49905</v>
      </c>
      <c r="E25" s="12">
        <v>28025</v>
      </c>
    </row>
    <row r="26" spans="1:5" x14ac:dyDescent="0.25">
      <c r="A26" s="13">
        <v>45748</v>
      </c>
      <c r="B26" s="8" t="s">
        <v>67</v>
      </c>
      <c r="C26" s="2" t="s">
        <v>18</v>
      </c>
      <c r="D26" s="12">
        <v>59886</v>
      </c>
      <c r="E26" s="12">
        <v>31227</v>
      </c>
    </row>
    <row r="27" spans="1:5" x14ac:dyDescent="0.25">
      <c r="A27" s="13">
        <v>45748</v>
      </c>
      <c r="B27" s="8" t="s">
        <v>67</v>
      </c>
      <c r="C27" s="2" t="s">
        <v>19</v>
      </c>
      <c r="D27" s="12">
        <v>53232</v>
      </c>
      <c r="E27" s="12">
        <v>28825</v>
      </c>
    </row>
    <row r="28" spans="1:5" x14ac:dyDescent="0.25">
      <c r="A28" s="13">
        <v>45748</v>
      </c>
      <c r="B28" s="8" t="s">
        <v>67</v>
      </c>
      <c r="C28" s="2" t="s">
        <v>20</v>
      </c>
      <c r="D28" s="12">
        <v>33270</v>
      </c>
      <c r="E28" s="12">
        <v>16014</v>
      </c>
    </row>
    <row r="29" spans="1:5" x14ac:dyDescent="0.25">
      <c r="A29" s="13">
        <v>45748</v>
      </c>
      <c r="B29" s="8" t="s">
        <v>67</v>
      </c>
      <c r="C29" s="2" t="s">
        <v>21</v>
      </c>
      <c r="D29" s="12">
        <v>29943</v>
      </c>
      <c r="E29" s="12">
        <v>12011</v>
      </c>
    </row>
    <row r="30" spans="1:5" x14ac:dyDescent="0.25">
      <c r="A30" s="13">
        <v>45748</v>
      </c>
      <c r="B30" s="8" t="s">
        <v>67</v>
      </c>
      <c r="C30" s="2" t="s">
        <v>22</v>
      </c>
      <c r="D30" s="12">
        <v>66540</v>
      </c>
      <c r="E30" s="12">
        <v>33363</v>
      </c>
    </row>
    <row r="31" spans="1:5" x14ac:dyDescent="0.25">
      <c r="A31" s="13">
        <v>45748</v>
      </c>
      <c r="B31" s="8" t="s">
        <v>67</v>
      </c>
      <c r="C31" s="2" t="s">
        <v>23</v>
      </c>
      <c r="D31" s="12">
        <v>39924</v>
      </c>
      <c r="E31" s="12">
        <v>21218</v>
      </c>
    </row>
    <row r="32" spans="1:5" x14ac:dyDescent="0.25">
      <c r="A32" s="13">
        <v>45778</v>
      </c>
      <c r="B32" s="8" t="s">
        <v>67</v>
      </c>
      <c r="C32" s="2" t="s">
        <v>17</v>
      </c>
      <c r="D32" s="12">
        <v>48609</v>
      </c>
      <c r="E32" s="12">
        <v>28768</v>
      </c>
    </row>
    <row r="33" spans="1:5" x14ac:dyDescent="0.25">
      <c r="A33" s="13">
        <v>45778</v>
      </c>
      <c r="B33" s="8" t="s">
        <v>67</v>
      </c>
      <c r="C33" s="2" t="s">
        <v>18</v>
      </c>
      <c r="D33" s="12">
        <v>58331</v>
      </c>
      <c r="E33" s="12">
        <v>32056</v>
      </c>
    </row>
    <row r="34" spans="1:5" x14ac:dyDescent="0.25">
      <c r="A34" s="13">
        <v>45778</v>
      </c>
      <c r="B34" s="8" t="s">
        <v>67</v>
      </c>
      <c r="C34" s="2" t="s">
        <v>19</v>
      </c>
      <c r="D34" s="12">
        <v>51850</v>
      </c>
      <c r="E34" s="12">
        <v>29591</v>
      </c>
    </row>
    <row r="35" spans="1:5" x14ac:dyDescent="0.25">
      <c r="A35" s="13">
        <v>45778</v>
      </c>
      <c r="B35" s="8" t="s">
        <v>67</v>
      </c>
      <c r="C35" s="2" t="s">
        <v>20</v>
      </c>
      <c r="D35" s="12">
        <v>40508</v>
      </c>
      <c r="E35" s="12">
        <v>20549</v>
      </c>
    </row>
    <row r="36" spans="1:5" x14ac:dyDescent="0.25">
      <c r="A36" s="13">
        <v>45778</v>
      </c>
      <c r="B36" s="8" t="s">
        <v>67</v>
      </c>
      <c r="C36" s="2" t="s">
        <v>21</v>
      </c>
      <c r="D36" s="12">
        <v>29165</v>
      </c>
      <c r="E36" s="12">
        <v>12329</v>
      </c>
    </row>
    <row r="37" spans="1:5" x14ac:dyDescent="0.25">
      <c r="A37" s="13">
        <v>45778</v>
      </c>
      <c r="B37" s="8" t="s">
        <v>67</v>
      </c>
      <c r="C37" s="2" t="s">
        <v>22</v>
      </c>
      <c r="D37" s="12">
        <v>64812</v>
      </c>
      <c r="E37" s="12">
        <v>34248</v>
      </c>
    </row>
    <row r="38" spans="1:5" x14ac:dyDescent="0.25">
      <c r="A38" s="13">
        <v>45778</v>
      </c>
      <c r="B38" s="8" t="s">
        <v>67</v>
      </c>
      <c r="C38" s="2" t="s">
        <v>23</v>
      </c>
      <c r="D38" s="12">
        <v>38887</v>
      </c>
      <c r="E38" s="12">
        <v>21782</v>
      </c>
    </row>
    <row r="39" spans="1:5" x14ac:dyDescent="0.25">
      <c r="A39" s="13">
        <v>45809</v>
      </c>
      <c r="B39" s="8" t="s">
        <v>67</v>
      </c>
      <c r="C39" s="2" t="s">
        <v>17</v>
      </c>
      <c r="D39" s="12">
        <v>41930</v>
      </c>
      <c r="E39" s="12">
        <v>22677</v>
      </c>
    </row>
    <row r="40" spans="1:5" x14ac:dyDescent="0.25">
      <c r="A40" s="13">
        <v>45809</v>
      </c>
      <c r="B40" s="8" t="s">
        <v>67</v>
      </c>
      <c r="C40" s="2" t="s">
        <v>18</v>
      </c>
      <c r="D40" s="12">
        <v>62895</v>
      </c>
      <c r="E40" s="12">
        <v>31586</v>
      </c>
    </row>
    <row r="41" spans="1:5" x14ac:dyDescent="0.25">
      <c r="A41" s="13">
        <v>45809</v>
      </c>
      <c r="B41" s="8" t="s">
        <v>67</v>
      </c>
      <c r="C41" s="2" t="s">
        <v>19</v>
      </c>
      <c r="D41" s="12">
        <v>55907</v>
      </c>
      <c r="E41" s="12">
        <v>29156</v>
      </c>
    </row>
    <row r="42" spans="1:5" x14ac:dyDescent="0.25">
      <c r="A42" s="13">
        <v>45809</v>
      </c>
      <c r="B42" s="8" t="s">
        <v>67</v>
      </c>
      <c r="C42" s="2" t="s">
        <v>20</v>
      </c>
      <c r="D42" s="12">
        <v>43677</v>
      </c>
      <c r="E42" s="12">
        <v>20247</v>
      </c>
    </row>
    <row r="43" spans="1:5" x14ac:dyDescent="0.25">
      <c r="A43" s="13">
        <v>45809</v>
      </c>
      <c r="B43" s="8" t="s">
        <v>67</v>
      </c>
      <c r="C43" s="2" t="s">
        <v>21</v>
      </c>
      <c r="D43" s="12">
        <v>31448</v>
      </c>
      <c r="E43" s="12">
        <v>12149</v>
      </c>
    </row>
    <row r="44" spans="1:5" x14ac:dyDescent="0.25">
      <c r="A44" s="13">
        <v>45809</v>
      </c>
      <c r="B44" s="8" t="s">
        <v>67</v>
      </c>
      <c r="C44" s="2" t="s">
        <v>22</v>
      </c>
      <c r="D44" s="12">
        <v>59401</v>
      </c>
      <c r="E44" s="12">
        <v>28684</v>
      </c>
    </row>
    <row r="45" spans="1:5" x14ac:dyDescent="0.25">
      <c r="A45" s="13">
        <v>45809</v>
      </c>
      <c r="B45" s="8" t="s">
        <v>67</v>
      </c>
      <c r="C45" s="2" t="s">
        <v>23</v>
      </c>
      <c r="D45" s="12">
        <v>41931</v>
      </c>
      <c r="E45" s="12">
        <v>21463</v>
      </c>
    </row>
    <row r="46" spans="1:5" x14ac:dyDescent="0.25">
      <c r="A46" s="13">
        <v>45839</v>
      </c>
      <c r="B46" s="8" t="s">
        <v>67</v>
      </c>
      <c r="C46" s="2" t="s">
        <v>17</v>
      </c>
      <c r="D46" s="12">
        <v>38729</v>
      </c>
      <c r="E46" s="12">
        <v>21421</v>
      </c>
    </row>
    <row r="47" spans="1:5" x14ac:dyDescent="0.25">
      <c r="A47" s="13">
        <v>45839</v>
      </c>
      <c r="B47" s="8" t="s">
        <v>67</v>
      </c>
      <c r="C47" s="2" t="s">
        <v>18</v>
      </c>
      <c r="D47" s="12">
        <v>58093</v>
      </c>
      <c r="E47" s="12">
        <v>29836</v>
      </c>
    </row>
    <row r="48" spans="1:5" x14ac:dyDescent="0.25">
      <c r="A48" s="13">
        <v>45839</v>
      </c>
      <c r="B48" s="8" t="s">
        <v>67</v>
      </c>
      <c r="C48" s="2" t="s">
        <v>19</v>
      </c>
      <c r="D48" s="12">
        <v>51638</v>
      </c>
      <c r="E48" s="12">
        <v>27541</v>
      </c>
    </row>
    <row r="49" spans="1:5" x14ac:dyDescent="0.25">
      <c r="A49" s="13">
        <v>45839</v>
      </c>
      <c r="B49" s="8" t="s">
        <v>67</v>
      </c>
      <c r="C49" s="2" t="s">
        <v>20</v>
      </c>
      <c r="D49" s="12">
        <v>32274</v>
      </c>
      <c r="E49" s="12">
        <v>15301</v>
      </c>
    </row>
    <row r="50" spans="1:5" x14ac:dyDescent="0.25">
      <c r="A50" s="13">
        <v>45839</v>
      </c>
      <c r="B50" s="8" t="s">
        <v>67</v>
      </c>
      <c r="C50" s="2" t="s">
        <v>21</v>
      </c>
      <c r="D50" s="12">
        <v>29046</v>
      </c>
      <c r="E50" s="12">
        <v>11475</v>
      </c>
    </row>
    <row r="51" spans="1:5" x14ac:dyDescent="0.25">
      <c r="A51" s="13">
        <v>45839</v>
      </c>
      <c r="B51" s="8" t="s">
        <v>67</v>
      </c>
      <c r="C51" s="2" t="s">
        <v>22</v>
      </c>
      <c r="D51" s="12">
        <v>54866</v>
      </c>
      <c r="E51" s="12">
        <v>27095</v>
      </c>
    </row>
    <row r="52" spans="1:5" x14ac:dyDescent="0.25">
      <c r="A52" s="13">
        <v>45839</v>
      </c>
      <c r="B52" s="8" t="s">
        <v>67</v>
      </c>
      <c r="C52" s="2" t="s">
        <v>23</v>
      </c>
      <c r="D52" s="12">
        <v>38728</v>
      </c>
      <c r="E52" s="12">
        <v>20272</v>
      </c>
    </row>
    <row r="53" spans="1:5" x14ac:dyDescent="0.25">
      <c r="A53" s="13">
        <v>45870</v>
      </c>
      <c r="B53" s="8" t="s">
        <v>67</v>
      </c>
      <c r="C53" s="2" t="s">
        <v>17</v>
      </c>
      <c r="D53" s="12">
        <v>52417</v>
      </c>
      <c r="E53" s="12">
        <v>30317</v>
      </c>
    </row>
    <row r="54" spans="1:5" x14ac:dyDescent="0.25">
      <c r="A54" s="13">
        <v>45870</v>
      </c>
      <c r="B54" s="8" t="s">
        <v>67</v>
      </c>
      <c r="C54" s="2" t="s">
        <v>18</v>
      </c>
      <c r="D54" s="12">
        <v>62901</v>
      </c>
      <c r="E54" s="12">
        <v>33783</v>
      </c>
    </row>
    <row r="55" spans="1:5" x14ac:dyDescent="0.25">
      <c r="A55" s="13">
        <v>45870</v>
      </c>
      <c r="B55" s="8" t="s">
        <v>67</v>
      </c>
      <c r="C55" s="2" t="s">
        <v>19</v>
      </c>
      <c r="D55" s="12">
        <v>55912</v>
      </c>
      <c r="E55" s="12">
        <v>31184</v>
      </c>
    </row>
    <row r="56" spans="1:5" x14ac:dyDescent="0.25">
      <c r="A56" s="13">
        <v>45870</v>
      </c>
      <c r="B56" s="8" t="s">
        <v>67</v>
      </c>
      <c r="C56" s="2" t="s">
        <v>20</v>
      </c>
      <c r="D56" s="12">
        <v>34945</v>
      </c>
      <c r="E56" s="12">
        <v>17324</v>
      </c>
    </row>
    <row r="57" spans="1:5" x14ac:dyDescent="0.25">
      <c r="A57" s="13">
        <v>45870</v>
      </c>
      <c r="B57" s="8" t="s">
        <v>67</v>
      </c>
      <c r="C57" s="2" t="s">
        <v>21</v>
      </c>
      <c r="D57" s="12">
        <v>31450</v>
      </c>
      <c r="E57" s="12">
        <v>12993</v>
      </c>
    </row>
    <row r="58" spans="1:5" x14ac:dyDescent="0.25">
      <c r="A58" s="13">
        <v>45870</v>
      </c>
      <c r="B58" s="8" t="s">
        <v>67</v>
      </c>
      <c r="C58" s="2" t="s">
        <v>22</v>
      </c>
      <c r="D58" s="12">
        <v>69890</v>
      </c>
      <c r="E58" s="12">
        <v>36093</v>
      </c>
    </row>
    <row r="59" spans="1:5" x14ac:dyDescent="0.25">
      <c r="A59" s="13">
        <v>45870</v>
      </c>
      <c r="B59" s="8" t="s">
        <v>67</v>
      </c>
      <c r="C59" s="2" t="s">
        <v>23</v>
      </c>
      <c r="D59" s="12">
        <v>46128</v>
      </c>
      <c r="E59" s="12">
        <v>25251</v>
      </c>
    </row>
    <row r="60" spans="1:5" x14ac:dyDescent="0.25">
      <c r="A60" s="13">
        <v>45901</v>
      </c>
      <c r="B60" s="8" t="s">
        <v>67</v>
      </c>
      <c r="C60" s="2" t="s">
        <v>17</v>
      </c>
      <c r="D60" s="12">
        <v>46910</v>
      </c>
      <c r="E60" s="12">
        <v>23975</v>
      </c>
    </row>
    <row r="61" spans="1:5" x14ac:dyDescent="0.25">
      <c r="A61" s="13">
        <v>45901</v>
      </c>
      <c r="B61" s="8" t="s">
        <v>67</v>
      </c>
      <c r="C61" s="2" t="s">
        <v>18</v>
      </c>
      <c r="D61" s="12">
        <v>56292</v>
      </c>
      <c r="E61" s="12">
        <v>26715</v>
      </c>
    </row>
    <row r="62" spans="1:5" x14ac:dyDescent="0.25">
      <c r="A62" s="13">
        <v>45901</v>
      </c>
      <c r="B62" s="8" t="s">
        <v>67</v>
      </c>
      <c r="C62" s="2" t="s">
        <v>19</v>
      </c>
      <c r="D62" s="12">
        <v>50037</v>
      </c>
      <c r="E62" s="12">
        <v>24660</v>
      </c>
    </row>
    <row r="63" spans="1:5" x14ac:dyDescent="0.25">
      <c r="A63" s="13">
        <v>45901</v>
      </c>
      <c r="B63" s="8" t="s">
        <v>67</v>
      </c>
      <c r="C63" s="2" t="s">
        <v>20</v>
      </c>
      <c r="D63" s="12">
        <v>31273</v>
      </c>
      <c r="E63" s="12">
        <v>13700</v>
      </c>
    </row>
    <row r="64" spans="1:5" x14ac:dyDescent="0.25">
      <c r="A64" s="13">
        <v>45901</v>
      </c>
      <c r="B64" s="8" t="s">
        <v>67</v>
      </c>
      <c r="C64" s="2" t="s">
        <v>21</v>
      </c>
      <c r="D64" s="12">
        <v>28146</v>
      </c>
      <c r="E64" s="12">
        <v>10275</v>
      </c>
    </row>
    <row r="65" spans="1:5" x14ac:dyDescent="0.25">
      <c r="A65" s="13">
        <v>45901</v>
      </c>
      <c r="B65" s="8" t="s">
        <v>67</v>
      </c>
      <c r="C65" s="2" t="s">
        <v>22</v>
      </c>
      <c r="D65" s="12">
        <v>62547</v>
      </c>
      <c r="E65" s="12">
        <v>28542</v>
      </c>
    </row>
    <row r="66" spans="1:5" x14ac:dyDescent="0.25">
      <c r="A66" s="13">
        <v>45901</v>
      </c>
      <c r="B66" s="8" t="s">
        <v>67</v>
      </c>
      <c r="C66" s="2" t="s">
        <v>23</v>
      </c>
      <c r="D66" s="12">
        <v>41281</v>
      </c>
      <c r="E66" s="12">
        <v>19967</v>
      </c>
    </row>
    <row r="67" spans="1:5" x14ac:dyDescent="0.25">
      <c r="A67" s="13">
        <v>45931</v>
      </c>
      <c r="B67" s="8" t="s">
        <v>67</v>
      </c>
      <c r="C67" s="2" t="s">
        <v>17</v>
      </c>
      <c r="D67" s="12">
        <v>60604</v>
      </c>
      <c r="E67" s="12">
        <v>31319</v>
      </c>
    </row>
    <row r="68" spans="1:5" x14ac:dyDescent="0.25">
      <c r="A68" s="13">
        <v>45931</v>
      </c>
      <c r="B68" s="8" t="s">
        <v>67</v>
      </c>
      <c r="C68" s="2" t="s">
        <v>18</v>
      </c>
      <c r="D68" s="12">
        <v>60604</v>
      </c>
      <c r="E68" s="12">
        <v>29082</v>
      </c>
    </row>
    <row r="69" spans="1:5" x14ac:dyDescent="0.25">
      <c r="A69" s="13">
        <v>45931</v>
      </c>
      <c r="B69" s="8" t="s">
        <v>67</v>
      </c>
      <c r="C69" s="2" t="s">
        <v>19</v>
      </c>
      <c r="D69" s="12">
        <v>53870</v>
      </c>
      <c r="E69" s="12">
        <v>26845</v>
      </c>
    </row>
    <row r="70" spans="1:5" x14ac:dyDescent="0.25">
      <c r="A70" s="13">
        <v>45931</v>
      </c>
      <c r="B70" s="8" t="s">
        <v>67</v>
      </c>
      <c r="C70" s="2" t="s">
        <v>20</v>
      </c>
      <c r="D70" s="12">
        <v>33669</v>
      </c>
      <c r="E70" s="12">
        <v>14914</v>
      </c>
    </row>
    <row r="71" spans="1:5" x14ac:dyDescent="0.25">
      <c r="A71" s="13">
        <v>45931</v>
      </c>
      <c r="B71" s="8" t="s">
        <v>67</v>
      </c>
      <c r="C71" s="2" t="s">
        <v>21</v>
      </c>
      <c r="D71" s="12">
        <v>30302</v>
      </c>
      <c r="E71" s="12">
        <v>11185</v>
      </c>
    </row>
    <row r="72" spans="1:5" x14ac:dyDescent="0.25">
      <c r="A72" s="13">
        <v>45931</v>
      </c>
      <c r="B72" s="8" t="s">
        <v>67</v>
      </c>
      <c r="C72" s="2" t="s">
        <v>22</v>
      </c>
      <c r="D72" s="12">
        <v>80806</v>
      </c>
      <c r="E72" s="12">
        <v>37285</v>
      </c>
    </row>
    <row r="73" spans="1:5" x14ac:dyDescent="0.25">
      <c r="A73" s="13">
        <v>45931</v>
      </c>
      <c r="B73" s="8" t="s">
        <v>67</v>
      </c>
      <c r="C73" s="2" t="s">
        <v>23</v>
      </c>
      <c r="D73" s="12">
        <v>40403</v>
      </c>
      <c r="E73" s="12">
        <v>19762</v>
      </c>
    </row>
    <row r="74" spans="1:5" x14ac:dyDescent="0.25">
      <c r="A74" s="13">
        <v>45962</v>
      </c>
      <c r="B74" s="8" t="s">
        <v>67</v>
      </c>
      <c r="C74" s="2" t="s">
        <v>17</v>
      </c>
      <c r="D74" s="12">
        <v>70406</v>
      </c>
      <c r="E74" s="12">
        <v>36709</v>
      </c>
    </row>
    <row r="75" spans="1:5" x14ac:dyDescent="0.25">
      <c r="A75" s="13">
        <v>45962</v>
      </c>
      <c r="B75" s="8" t="s">
        <v>67</v>
      </c>
      <c r="C75" s="2" t="s">
        <v>18</v>
      </c>
      <c r="D75" s="12">
        <v>70406</v>
      </c>
      <c r="E75" s="12">
        <v>34087</v>
      </c>
    </row>
    <row r="76" spans="1:5" x14ac:dyDescent="0.25">
      <c r="A76" s="13">
        <v>45962</v>
      </c>
      <c r="B76" s="8" t="s">
        <v>67</v>
      </c>
      <c r="C76" s="2" t="s">
        <v>19</v>
      </c>
      <c r="D76" s="12">
        <v>62583</v>
      </c>
      <c r="E76" s="12">
        <v>31465</v>
      </c>
    </row>
    <row r="77" spans="1:5" x14ac:dyDescent="0.25">
      <c r="A77" s="13">
        <v>45962</v>
      </c>
      <c r="B77" s="8" t="s">
        <v>67</v>
      </c>
      <c r="C77" s="2" t="s">
        <v>20</v>
      </c>
      <c r="D77" s="12">
        <v>39114</v>
      </c>
      <c r="E77" s="12">
        <v>17480</v>
      </c>
    </row>
    <row r="78" spans="1:5" x14ac:dyDescent="0.25">
      <c r="A78" s="13">
        <v>45962</v>
      </c>
      <c r="B78" s="8" t="s">
        <v>67</v>
      </c>
      <c r="C78" s="2" t="s">
        <v>21</v>
      </c>
      <c r="D78" s="12">
        <v>40483</v>
      </c>
      <c r="E78" s="12">
        <v>15077</v>
      </c>
    </row>
    <row r="79" spans="1:5" x14ac:dyDescent="0.25">
      <c r="A79" s="13">
        <v>45962</v>
      </c>
      <c r="B79" s="8" t="s">
        <v>67</v>
      </c>
      <c r="C79" s="2" t="s">
        <v>22</v>
      </c>
      <c r="D79" s="12">
        <v>93874</v>
      </c>
      <c r="E79" s="12">
        <v>43701</v>
      </c>
    </row>
    <row r="80" spans="1:5" x14ac:dyDescent="0.25">
      <c r="A80" s="13">
        <v>45962</v>
      </c>
      <c r="B80" s="8" t="s">
        <v>67</v>
      </c>
      <c r="C80" s="2" t="s">
        <v>23</v>
      </c>
      <c r="D80" s="12">
        <v>46937</v>
      </c>
      <c r="E80" s="12">
        <v>23160</v>
      </c>
    </row>
    <row r="81" spans="1:5" x14ac:dyDescent="0.25">
      <c r="A81" s="13">
        <v>45992</v>
      </c>
      <c r="B81" s="8" t="s">
        <v>67</v>
      </c>
      <c r="C81" s="2" t="s">
        <v>17</v>
      </c>
      <c r="D81" s="12">
        <v>78396</v>
      </c>
      <c r="E81" s="12">
        <v>42819</v>
      </c>
    </row>
    <row r="82" spans="1:5" x14ac:dyDescent="0.25">
      <c r="A82" s="13">
        <v>45992</v>
      </c>
      <c r="B82" s="8" t="s">
        <v>67</v>
      </c>
      <c r="C82" s="2" t="s">
        <v>18</v>
      </c>
      <c r="D82" s="12">
        <v>78396</v>
      </c>
      <c r="E82" s="12">
        <v>39761</v>
      </c>
    </row>
    <row r="83" spans="1:5" x14ac:dyDescent="0.25">
      <c r="A83" s="13">
        <v>45992</v>
      </c>
      <c r="B83" s="8" t="s">
        <v>67</v>
      </c>
      <c r="C83" s="2" t="s">
        <v>19</v>
      </c>
      <c r="D83" s="12">
        <v>69686</v>
      </c>
      <c r="E83" s="12">
        <v>36703</v>
      </c>
    </row>
    <row r="84" spans="1:5" x14ac:dyDescent="0.25">
      <c r="A84" s="13">
        <v>45992</v>
      </c>
      <c r="B84" s="8" t="s">
        <v>67</v>
      </c>
      <c r="C84" s="2" t="s">
        <v>20</v>
      </c>
      <c r="D84" s="12">
        <v>54442</v>
      </c>
      <c r="E84" s="12">
        <v>25488</v>
      </c>
    </row>
    <row r="85" spans="1:5" x14ac:dyDescent="0.25">
      <c r="A85" s="13">
        <v>45992</v>
      </c>
      <c r="B85" s="8" t="s">
        <v>67</v>
      </c>
      <c r="C85" s="2" t="s">
        <v>21</v>
      </c>
      <c r="D85" s="12">
        <v>45078</v>
      </c>
      <c r="E85" s="12">
        <v>17587</v>
      </c>
    </row>
    <row r="86" spans="1:5" x14ac:dyDescent="0.25">
      <c r="A86" s="13">
        <v>45992</v>
      </c>
      <c r="B86" s="8" t="s">
        <v>67</v>
      </c>
      <c r="C86" s="2" t="s">
        <v>22</v>
      </c>
      <c r="D86" s="12">
        <v>104528</v>
      </c>
      <c r="E86" s="12">
        <v>50975</v>
      </c>
    </row>
    <row r="87" spans="1:5" x14ac:dyDescent="0.25">
      <c r="A87" s="13">
        <v>45992</v>
      </c>
      <c r="B87" s="8" t="s">
        <v>67</v>
      </c>
      <c r="C87" s="2" t="s">
        <v>23</v>
      </c>
      <c r="D87" s="12">
        <v>52265</v>
      </c>
      <c r="E87" s="12">
        <v>27017</v>
      </c>
    </row>
    <row r="88" spans="1:5" x14ac:dyDescent="0.25">
      <c r="A88" s="13">
        <v>45658</v>
      </c>
      <c r="B88" s="8" t="s">
        <v>68</v>
      </c>
      <c r="C88" s="2" t="s">
        <v>17</v>
      </c>
      <c r="D88" s="12">
        <v>39004</v>
      </c>
      <c r="E88" s="12">
        <v>21629</v>
      </c>
    </row>
    <row r="89" spans="1:5" x14ac:dyDescent="0.25">
      <c r="A89" s="13">
        <v>45658</v>
      </c>
      <c r="B89" s="8" t="s">
        <v>68</v>
      </c>
      <c r="C89" s="2" t="s">
        <v>18</v>
      </c>
      <c r="D89" s="12">
        <v>39004</v>
      </c>
      <c r="E89" s="12">
        <v>20084</v>
      </c>
    </row>
    <row r="90" spans="1:5" x14ac:dyDescent="0.25">
      <c r="A90" s="13">
        <v>45658</v>
      </c>
      <c r="B90" s="8" t="s">
        <v>68</v>
      </c>
      <c r="C90" s="2" t="s">
        <v>19</v>
      </c>
      <c r="D90" s="12">
        <v>34670</v>
      </c>
      <c r="E90" s="12">
        <v>18539</v>
      </c>
    </row>
    <row r="91" spans="1:5" x14ac:dyDescent="0.25">
      <c r="A91" s="13">
        <v>45658</v>
      </c>
      <c r="B91" s="8" t="s">
        <v>68</v>
      </c>
      <c r="C91" s="2" t="s">
        <v>20</v>
      </c>
      <c r="D91" s="12">
        <v>17335</v>
      </c>
      <c r="E91" s="12">
        <v>8240</v>
      </c>
    </row>
    <row r="92" spans="1:5" x14ac:dyDescent="0.25">
      <c r="A92" s="13">
        <v>45658</v>
      </c>
      <c r="B92" s="8" t="s">
        <v>68</v>
      </c>
      <c r="C92" s="2" t="s">
        <v>21</v>
      </c>
      <c r="D92" s="12">
        <v>19502</v>
      </c>
      <c r="E92" s="12">
        <v>7725</v>
      </c>
    </row>
    <row r="93" spans="1:5" x14ac:dyDescent="0.25">
      <c r="A93" s="13">
        <v>45658</v>
      </c>
      <c r="B93" s="8" t="s">
        <v>68</v>
      </c>
      <c r="C93" s="2" t="s">
        <v>22</v>
      </c>
      <c r="D93" s="12">
        <v>52005</v>
      </c>
      <c r="E93" s="12">
        <v>25749</v>
      </c>
    </row>
    <row r="94" spans="1:5" x14ac:dyDescent="0.25">
      <c r="A94" s="13">
        <v>45658</v>
      </c>
      <c r="B94" s="8" t="s">
        <v>68</v>
      </c>
      <c r="C94" s="2" t="s">
        <v>23</v>
      </c>
      <c r="D94" s="12">
        <v>26001</v>
      </c>
      <c r="E94" s="12">
        <v>13647</v>
      </c>
    </row>
    <row r="95" spans="1:5" x14ac:dyDescent="0.25">
      <c r="A95" s="13">
        <v>45689</v>
      </c>
      <c r="B95" s="8" t="s">
        <v>68</v>
      </c>
      <c r="C95" s="2" t="s">
        <v>17</v>
      </c>
      <c r="D95" s="12">
        <v>42859</v>
      </c>
      <c r="E95" s="12">
        <v>22695</v>
      </c>
    </row>
    <row r="96" spans="1:5" x14ac:dyDescent="0.25">
      <c r="A96" s="13">
        <v>45689</v>
      </c>
      <c r="B96" s="8" t="s">
        <v>68</v>
      </c>
      <c r="C96" s="2" t="s">
        <v>18</v>
      </c>
      <c r="D96" s="12">
        <v>42859</v>
      </c>
      <c r="E96" s="12">
        <v>21074</v>
      </c>
    </row>
    <row r="97" spans="1:5" x14ac:dyDescent="0.25">
      <c r="A97" s="13">
        <v>45689</v>
      </c>
      <c r="B97" s="8" t="s">
        <v>68</v>
      </c>
      <c r="C97" s="2" t="s">
        <v>19</v>
      </c>
      <c r="D97" s="12">
        <v>38097</v>
      </c>
      <c r="E97" s="12">
        <v>19453</v>
      </c>
    </row>
    <row r="98" spans="1:5" x14ac:dyDescent="0.25">
      <c r="A98" s="13">
        <v>45689</v>
      </c>
      <c r="B98" s="8" t="s">
        <v>68</v>
      </c>
      <c r="C98" s="2" t="s">
        <v>20</v>
      </c>
      <c r="D98" s="12">
        <v>19048</v>
      </c>
      <c r="E98" s="12">
        <v>8645</v>
      </c>
    </row>
    <row r="99" spans="1:5" x14ac:dyDescent="0.25">
      <c r="A99" s="13">
        <v>45689</v>
      </c>
      <c r="B99" s="8" t="s">
        <v>68</v>
      </c>
      <c r="C99" s="2" t="s">
        <v>21</v>
      </c>
      <c r="D99" s="12">
        <v>21430</v>
      </c>
      <c r="E99" s="12">
        <v>8105</v>
      </c>
    </row>
    <row r="100" spans="1:5" x14ac:dyDescent="0.25">
      <c r="A100" s="13">
        <v>45689</v>
      </c>
      <c r="B100" s="8" t="s">
        <v>68</v>
      </c>
      <c r="C100" s="2" t="s">
        <v>22</v>
      </c>
      <c r="D100" s="12">
        <v>57145</v>
      </c>
      <c r="E100" s="12">
        <v>27017</v>
      </c>
    </row>
    <row r="101" spans="1:5" x14ac:dyDescent="0.25">
      <c r="A101" s="13">
        <v>45689</v>
      </c>
      <c r="B101" s="8" t="s">
        <v>68</v>
      </c>
      <c r="C101" s="2" t="s">
        <v>23</v>
      </c>
      <c r="D101" s="12">
        <v>28573</v>
      </c>
      <c r="E101" s="12">
        <v>14320</v>
      </c>
    </row>
    <row r="102" spans="1:5" x14ac:dyDescent="0.25">
      <c r="A102" s="13">
        <v>45717</v>
      </c>
      <c r="B102" s="8" t="s">
        <v>68</v>
      </c>
      <c r="C102" s="2" t="s">
        <v>17</v>
      </c>
      <c r="D102" s="12">
        <v>40688</v>
      </c>
      <c r="E102" s="12">
        <v>20879</v>
      </c>
    </row>
    <row r="103" spans="1:5" x14ac:dyDescent="0.25">
      <c r="A103" s="13">
        <v>45717</v>
      </c>
      <c r="B103" s="8" t="s">
        <v>68</v>
      </c>
      <c r="C103" s="2" t="s">
        <v>18</v>
      </c>
      <c r="D103" s="12">
        <v>48825</v>
      </c>
      <c r="E103" s="12">
        <v>23265</v>
      </c>
    </row>
    <row r="104" spans="1:5" x14ac:dyDescent="0.25">
      <c r="A104" s="13">
        <v>45717</v>
      </c>
      <c r="B104" s="8" t="s">
        <v>68</v>
      </c>
      <c r="C104" s="2" t="s">
        <v>19</v>
      </c>
      <c r="D104" s="12">
        <v>43400</v>
      </c>
      <c r="E104" s="12">
        <v>21475</v>
      </c>
    </row>
    <row r="105" spans="1:5" x14ac:dyDescent="0.25">
      <c r="A105" s="13">
        <v>45717</v>
      </c>
      <c r="B105" s="8" t="s">
        <v>68</v>
      </c>
      <c r="C105" s="2" t="s">
        <v>20</v>
      </c>
      <c r="D105" s="12">
        <v>27125</v>
      </c>
      <c r="E105" s="12">
        <v>11931</v>
      </c>
    </row>
    <row r="106" spans="1:5" x14ac:dyDescent="0.25">
      <c r="A106" s="13">
        <v>45717</v>
      </c>
      <c r="B106" s="8" t="s">
        <v>68</v>
      </c>
      <c r="C106" s="2" t="s">
        <v>21</v>
      </c>
      <c r="D106" s="12">
        <v>24413</v>
      </c>
      <c r="E106" s="12">
        <v>8948</v>
      </c>
    </row>
    <row r="107" spans="1:5" x14ac:dyDescent="0.25">
      <c r="A107" s="13">
        <v>45717</v>
      </c>
      <c r="B107" s="8" t="s">
        <v>68</v>
      </c>
      <c r="C107" s="2" t="s">
        <v>22</v>
      </c>
      <c r="D107" s="12">
        <v>54250</v>
      </c>
      <c r="E107" s="12">
        <v>24855</v>
      </c>
    </row>
    <row r="108" spans="1:5" x14ac:dyDescent="0.25">
      <c r="A108" s="13">
        <v>45717</v>
      </c>
      <c r="B108" s="8" t="s">
        <v>68</v>
      </c>
      <c r="C108" s="2" t="s">
        <v>23</v>
      </c>
      <c r="D108" s="12">
        <v>32549</v>
      </c>
      <c r="E108" s="12">
        <v>15807</v>
      </c>
    </row>
    <row r="109" spans="1:5" x14ac:dyDescent="0.25">
      <c r="A109" s="13">
        <v>45748</v>
      </c>
      <c r="B109" s="8" t="s">
        <v>68</v>
      </c>
      <c r="C109" s="2" t="s">
        <v>17</v>
      </c>
      <c r="D109" s="12">
        <v>41516</v>
      </c>
      <c r="E109" s="12">
        <v>23178</v>
      </c>
    </row>
    <row r="110" spans="1:5" x14ac:dyDescent="0.25">
      <c r="A110" s="13">
        <v>45748</v>
      </c>
      <c r="B110" s="8" t="s">
        <v>68</v>
      </c>
      <c r="C110" s="2" t="s">
        <v>18</v>
      </c>
      <c r="D110" s="12">
        <v>49819</v>
      </c>
      <c r="E110" s="12">
        <v>25827</v>
      </c>
    </row>
    <row r="111" spans="1:5" x14ac:dyDescent="0.25">
      <c r="A111" s="13">
        <v>45748</v>
      </c>
      <c r="B111" s="8" t="s">
        <v>68</v>
      </c>
      <c r="C111" s="2" t="s">
        <v>19</v>
      </c>
      <c r="D111" s="12">
        <v>44283</v>
      </c>
      <c r="E111" s="12">
        <v>23840</v>
      </c>
    </row>
    <row r="112" spans="1:5" x14ac:dyDescent="0.25">
      <c r="A112" s="13">
        <v>45748</v>
      </c>
      <c r="B112" s="8" t="s">
        <v>68</v>
      </c>
      <c r="C112" s="2" t="s">
        <v>20</v>
      </c>
      <c r="D112" s="12">
        <v>27677</v>
      </c>
      <c r="E112" s="12">
        <v>13244</v>
      </c>
    </row>
    <row r="113" spans="1:5" x14ac:dyDescent="0.25">
      <c r="A113" s="13">
        <v>45748</v>
      </c>
      <c r="B113" s="8" t="s">
        <v>68</v>
      </c>
      <c r="C113" s="2" t="s">
        <v>21</v>
      </c>
      <c r="D113" s="12">
        <v>24909</v>
      </c>
      <c r="E113" s="12">
        <v>9933</v>
      </c>
    </row>
    <row r="114" spans="1:5" x14ac:dyDescent="0.25">
      <c r="A114" s="13">
        <v>45748</v>
      </c>
      <c r="B114" s="8" t="s">
        <v>68</v>
      </c>
      <c r="C114" s="2" t="s">
        <v>22</v>
      </c>
      <c r="D114" s="12">
        <v>55354</v>
      </c>
      <c r="E114" s="12">
        <v>27593</v>
      </c>
    </row>
    <row r="115" spans="1:5" x14ac:dyDescent="0.25">
      <c r="A115" s="13">
        <v>45748</v>
      </c>
      <c r="B115" s="8" t="s">
        <v>68</v>
      </c>
      <c r="C115" s="2" t="s">
        <v>23</v>
      </c>
      <c r="D115" s="12">
        <v>33213</v>
      </c>
      <c r="E115" s="12">
        <v>17549</v>
      </c>
    </row>
    <row r="116" spans="1:5" x14ac:dyDescent="0.25">
      <c r="A116" s="13">
        <v>45778</v>
      </c>
      <c r="B116" s="8" t="s">
        <v>68</v>
      </c>
      <c r="C116" s="2" t="s">
        <v>17</v>
      </c>
      <c r="D116" s="12">
        <v>40367</v>
      </c>
      <c r="E116" s="12">
        <v>23254</v>
      </c>
    </row>
    <row r="117" spans="1:5" x14ac:dyDescent="0.25">
      <c r="A117" s="13">
        <v>45778</v>
      </c>
      <c r="B117" s="8" t="s">
        <v>68</v>
      </c>
      <c r="C117" s="2" t="s">
        <v>18</v>
      </c>
      <c r="D117" s="12">
        <v>48441</v>
      </c>
      <c r="E117" s="12">
        <v>25912</v>
      </c>
    </row>
    <row r="118" spans="1:5" x14ac:dyDescent="0.25">
      <c r="A118" s="13">
        <v>45778</v>
      </c>
      <c r="B118" s="8" t="s">
        <v>68</v>
      </c>
      <c r="C118" s="2" t="s">
        <v>19</v>
      </c>
      <c r="D118" s="12">
        <v>43059</v>
      </c>
      <c r="E118" s="12">
        <v>23919</v>
      </c>
    </row>
    <row r="119" spans="1:5" x14ac:dyDescent="0.25">
      <c r="A119" s="13">
        <v>45778</v>
      </c>
      <c r="B119" s="8" t="s">
        <v>68</v>
      </c>
      <c r="C119" s="2" t="s">
        <v>20</v>
      </c>
      <c r="D119" s="12">
        <v>33640</v>
      </c>
      <c r="E119" s="12">
        <v>16610</v>
      </c>
    </row>
    <row r="120" spans="1:5" x14ac:dyDescent="0.25">
      <c r="A120" s="13">
        <v>45778</v>
      </c>
      <c r="B120" s="8" t="s">
        <v>68</v>
      </c>
      <c r="C120" s="2" t="s">
        <v>21</v>
      </c>
      <c r="D120" s="12">
        <v>24220</v>
      </c>
      <c r="E120" s="12">
        <v>9966</v>
      </c>
    </row>
    <row r="121" spans="1:5" x14ac:dyDescent="0.25">
      <c r="A121" s="13">
        <v>45778</v>
      </c>
      <c r="B121" s="8" t="s">
        <v>68</v>
      </c>
      <c r="C121" s="2" t="s">
        <v>22</v>
      </c>
      <c r="D121" s="12">
        <v>53823</v>
      </c>
      <c r="E121" s="12">
        <v>27683</v>
      </c>
    </row>
    <row r="122" spans="1:5" x14ac:dyDescent="0.25">
      <c r="A122" s="13">
        <v>45778</v>
      </c>
      <c r="B122" s="8" t="s">
        <v>68</v>
      </c>
      <c r="C122" s="2" t="s">
        <v>23</v>
      </c>
      <c r="D122" s="12">
        <v>32294</v>
      </c>
      <c r="E122" s="12">
        <v>17607</v>
      </c>
    </row>
    <row r="123" spans="1:5" x14ac:dyDescent="0.25">
      <c r="A123" s="13">
        <v>45809</v>
      </c>
      <c r="B123" s="8" t="s">
        <v>68</v>
      </c>
      <c r="C123" s="2" t="s">
        <v>17</v>
      </c>
      <c r="D123" s="12">
        <v>37110</v>
      </c>
      <c r="E123" s="12">
        <v>19873</v>
      </c>
    </row>
    <row r="124" spans="1:5" x14ac:dyDescent="0.25">
      <c r="A124" s="13">
        <v>45809</v>
      </c>
      <c r="B124" s="8" t="s">
        <v>68</v>
      </c>
      <c r="C124" s="2" t="s">
        <v>18</v>
      </c>
      <c r="D124" s="12">
        <v>55665</v>
      </c>
      <c r="E124" s="12">
        <v>27680</v>
      </c>
    </row>
    <row r="125" spans="1:5" x14ac:dyDescent="0.25">
      <c r="A125" s="13">
        <v>45809</v>
      </c>
      <c r="B125" s="8" t="s">
        <v>68</v>
      </c>
      <c r="C125" s="2" t="s">
        <v>19</v>
      </c>
      <c r="D125" s="12">
        <v>49480</v>
      </c>
      <c r="E125" s="12">
        <v>25551</v>
      </c>
    </row>
    <row r="126" spans="1:5" x14ac:dyDescent="0.25">
      <c r="A126" s="13">
        <v>45809</v>
      </c>
      <c r="B126" s="8" t="s">
        <v>68</v>
      </c>
      <c r="C126" s="2" t="s">
        <v>20</v>
      </c>
      <c r="D126" s="12">
        <v>38656</v>
      </c>
      <c r="E126" s="12">
        <v>17744</v>
      </c>
    </row>
    <row r="127" spans="1:5" x14ac:dyDescent="0.25">
      <c r="A127" s="13">
        <v>45809</v>
      </c>
      <c r="B127" s="8" t="s">
        <v>68</v>
      </c>
      <c r="C127" s="2" t="s">
        <v>21</v>
      </c>
      <c r="D127" s="12">
        <v>27833</v>
      </c>
      <c r="E127" s="12">
        <v>10646</v>
      </c>
    </row>
    <row r="128" spans="1:5" x14ac:dyDescent="0.25">
      <c r="A128" s="13">
        <v>45809</v>
      </c>
      <c r="B128" s="8" t="s">
        <v>68</v>
      </c>
      <c r="C128" s="2" t="s">
        <v>22</v>
      </c>
      <c r="D128" s="12">
        <v>52573</v>
      </c>
      <c r="E128" s="12">
        <v>25137</v>
      </c>
    </row>
    <row r="129" spans="1:5" x14ac:dyDescent="0.25">
      <c r="A129" s="13">
        <v>45809</v>
      </c>
      <c r="B129" s="8" t="s">
        <v>68</v>
      </c>
      <c r="C129" s="2" t="s">
        <v>23</v>
      </c>
      <c r="D129" s="12">
        <v>37110</v>
      </c>
      <c r="E129" s="12">
        <v>18809</v>
      </c>
    </row>
    <row r="130" spans="1:5" x14ac:dyDescent="0.25">
      <c r="A130" s="13">
        <v>45839</v>
      </c>
      <c r="B130" s="8" t="s">
        <v>68</v>
      </c>
      <c r="C130" s="2" t="s">
        <v>17</v>
      </c>
      <c r="D130" s="12">
        <v>29176</v>
      </c>
      <c r="E130" s="12">
        <v>16283</v>
      </c>
    </row>
    <row r="131" spans="1:5" x14ac:dyDescent="0.25">
      <c r="A131" s="13">
        <v>45839</v>
      </c>
      <c r="B131" s="8" t="s">
        <v>68</v>
      </c>
      <c r="C131" s="2" t="s">
        <v>18</v>
      </c>
      <c r="D131" s="12">
        <v>43764</v>
      </c>
      <c r="E131" s="12">
        <v>22680</v>
      </c>
    </row>
    <row r="132" spans="1:5" x14ac:dyDescent="0.25">
      <c r="A132" s="13">
        <v>45839</v>
      </c>
      <c r="B132" s="8" t="s">
        <v>68</v>
      </c>
      <c r="C132" s="2" t="s">
        <v>19</v>
      </c>
      <c r="D132" s="12">
        <v>38901</v>
      </c>
      <c r="E132" s="12">
        <v>20936</v>
      </c>
    </row>
    <row r="133" spans="1:5" x14ac:dyDescent="0.25">
      <c r="A133" s="13">
        <v>45839</v>
      </c>
      <c r="B133" s="8" t="s">
        <v>68</v>
      </c>
      <c r="C133" s="2" t="s">
        <v>20</v>
      </c>
      <c r="D133" s="12">
        <v>24313</v>
      </c>
      <c r="E133" s="12">
        <v>11631</v>
      </c>
    </row>
    <row r="134" spans="1:5" x14ac:dyDescent="0.25">
      <c r="A134" s="13">
        <v>45839</v>
      </c>
      <c r="B134" s="8" t="s">
        <v>68</v>
      </c>
      <c r="C134" s="2" t="s">
        <v>21</v>
      </c>
      <c r="D134" s="12">
        <v>21882</v>
      </c>
      <c r="E134" s="12">
        <v>8723</v>
      </c>
    </row>
    <row r="135" spans="1:5" x14ac:dyDescent="0.25">
      <c r="A135" s="13">
        <v>45839</v>
      </c>
      <c r="B135" s="8" t="s">
        <v>68</v>
      </c>
      <c r="C135" s="2" t="s">
        <v>22</v>
      </c>
      <c r="D135" s="12">
        <v>41332</v>
      </c>
      <c r="E135" s="12">
        <v>20596</v>
      </c>
    </row>
    <row r="136" spans="1:5" x14ac:dyDescent="0.25">
      <c r="A136" s="13">
        <v>45839</v>
      </c>
      <c r="B136" s="8" t="s">
        <v>68</v>
      </c>
      <c r="C136" s="2" t="s">
        <v>23</v>
      </c>
      <c r="D136" s="12">
        <v>29176</v>
      </c>
      <c r="E136" s="12">
        <v>15412</v>
      </c>
    </row>
    <row r="137" spans="1:5" x14ac:dyDescent="0.25">
      <c r="A137" s="13">
        <v>45870</v>
      </c>
      <c r="B137" s="8" t="s">
        <v>68</v>
      </c>
      <c r="C137" s="2" t="s">
        <v>17</v>
      </c>
      <c r="D137" s="12">
        <v>42429</v>
      </c>
      <c r="E137" s="12">
        <v>22940</v>
      </c>
    </row>
    <row r="138" spans="1:5" x14ac:dyDescent="0.25">
      <c r="A138" s="13">
        <v>45870</v>
      </c>
      <c r="B138" s="8" t="s">
        <v>68</v>
      </c>
      <c r="C138" s="2" t="s">
        <v>18</v>
      </c>
      <c r="D138" s="12">
        <v>50915</v>
      </c>
      <c r="E138" s="12">
        <v>25562</v>
      </c>
    </row>
    <row r="139" spans="1:5" x14ac:dyDescent="0.25">
      <c r="A139" s="13">
        <v>45870</v>
      </c>
      <c r="B139" s="8" t="s">
        <v>68</v>
      </c>
      <c r="C139" s="2" t="s">
        <v>19</v>
      </c>
      <c r="D139" s="12">
        <v>45258</v>
      </c>
      <c r="E139" s="12">
        <v>23595</v>
      </c>
    </row>
    <row r="140" spans="1:5" x14ac:dyDescent="0.25">
      <c r="A140" s="13">
        <v>45870</v>
      </c>
      <c r="B140" s="8" t="s">
        <v>68</v>
      </c>
      <c r="C140" s="2" t="s">
        <v>20</v>
      </c>
      <c r="D140" s="12">
        <v>28286</v>
      </c>
      <c r="E140" s="12">
        <v>13108</v>
      </c>
    </row>
    <row r="141" spans="1:5" x14ac:dyDescent="0.25">
      <c r="A141" s="13">
        <v>45870</v>
      </c>
      <c r="B141" s="8" t="s">
        <v>68</v>
      </c>
      <c r="C141" s="2" t="s">
        <v>21</v>
      </c>
      <c r="D141" s="12">
        <v>25457</v>
      </c>
      <c r="E141" s="12">
        <v>9831</v>
      </c>
    </row>
    <row r="142" spans="1:5" x14ac:dyDescent="0.25">
      <c r="A142" s="13">
        <v>45870</v>
      </c>
      <c r="B142" s="8" t="s">
        <v>68</v>
      </c>
      <c r="C142" s="2" t="s">
        <v>22</v>
      </c>
      <c r="D142" s="12">
        <v>56572</v>
      </c>
      <c r="E142" s="12">
        <v>27309</v>
      </c>
    </row>
    <row r="143" spans="1:5" x14ac:dyDescent="0.25">
      <c r="A143" s="13">
        <v>45870</v>
      </c>
      <c r="B143" s="8" t="s">
        <v>68</v>
      </c>
      <c r="C143" s="2" t="s">
        <v>23</v>
      </c>
      <c r="D143" s="12">
        <v>37337</v>
      </c>
      <c r="E143" s="12">
        <v>19106</v>
      </c>
    </row>
    <row r="144" spans="1:5" x14ac:dyDescent="0.25">
      <c r="A144" s="13">
        <v>45901</v>
      </c>
      <c r="B144" s="8" t="s">
        <v>68</v>
      </c>
      <c r="C144" s="2" t="s">
        <v>17</v>
      </c>
      <c r="D144" s="12">
        <v>36489</v>
      </c>
      <c r="E144" s="12">
        <v>21277</v>
      </c>
    </row>
    <row r="145" spans="1:5" x14ac:dyDescent="0.25">
      <c r="A145" s="13">
        <v>45901</v>
      </c>
      <c r="B145" s="8" t="s">
        <v>68</v>
      </c>
      <c r="C145" s="2" t="s">
        <v>18</v>
      </c>
      <c r="D145" s="12">
        <v>43786</v>
      </c>
      <c r="E145" s="12">
        <v>23709</v>
      </c>
    </row>
    <row r="146" spans="1:5" x14ac:dyDescent="0.25">
      <c r="A146" s="13">
        <v>45901</v>
      </c>
      <c r="B146" s="8" t="s">
        <v>68</v>
      </c>
      <c r="C146" s="2" t="s">
        <v>19</v>
      </c>
      <c r="D146" s="12">
        <v>38921</v>
      </c>
      <c r="E146" s="12">
        <v>21885</v>
      </c>
    </row>
    <row r="147" spans="1:5" x14ac:dyDescent="0.25">
      <c r="A147" s="13">
        <v>45901</v>
      </c>
      <c r="B147" s="8" t="s">
        <v>68</v>
      </c>
      <c r="C147" s="2" t="s">
        <v>20</v>
      </c>
      <c r="D147" s="12">
        <v>24326</v>
      </c>
      <c r="E147" s="12">
        <v>12158</v>
      </c>
    </row>
    <row r="148" spans="1:5" x14ac:dyDescent="0.25">
      <c r="A148" s="13">
        <v>45901</v>
      </c>
      <c r="B148" s="8" t="s">
        <v>68</v>
      </c>
      <c r="C148" s="2" t="s">
        <v>21</v>
      </c>
      <c r="D148" s="12">
        <v>21893</v>
      </c>
      <c r="E148" s="12">
        <v>9119</v>
      </c>
    </row>
    <row r="149" spans="1:5" x14ac:dyDescent="0.25">
      <c r="A149" s="13">
        <v>45901</v>
      </c>
      <c r="B149" s="8" t="s">
        <v>68</v>
      </c>
      <c r="C149" s="2" t="s">
        <v>22</v>
      </c>
      <c r="D149" s="12">
        <v>48651</v>
      </c>
      <c r="E149" s="12">
        <v>25330</v>
      </c>
    </row>
    <row r="150" spans="1:5" x14ac:dyDescent="0.25">
      <c r="A150" s="13">
        <v>45901</v>
      </c>
      <c r="B150" s="8" t="s">
        <v>68</v>
      </c>
      <c r="C150" s="2" t="s">
        <v>23</v>
      </c>
      <c r="D150" s="12">
        <v>32110</v>
      </c>
      <c r="E150" s="12">
        <v>17720</v>
      </c>
    </row>
    <row r="151" spans="1:5" x14ac:dyDescent="0.25">
      <c r="A151" s="13">
        <v>45931</v>
      </c>
      <c r="B151" s="8" t="s">
        <v>68</v>
      </c>
      <c r="C151" s="2" t="s">
        <v>17</v>
      </c>
      <c r="D151" s="12">
        <v>43045</v>
      </c>
      <c r="E151" s="12">
        <v>24073</v>
      </c>
    </row>
    <row r="152" spans="1:5" x14ac:dyDescent="0.25">
      <c r="A152" s="13">
        <v>45931</v>
      </c>
      <c r="B152" s="8" t="s">
        <v>68</v>
      </c>
      <c r="C152" s="2" t="s">
        <v>18</v>
      </c>
      <c r="D152" s="12">
        <v>43045</v>
      </c>
      <c r="E152" s="12">
        <v>22354</v>
      </c>
    </row>
    <row r="153" spans="1:5" x14ac:dyDescent="0.25">
      <c r="A153" s="13">
        <v>45931</v>
      </c>
      <c r="B153" s="8" t="s">
        <v>68</v>
      </c>
      <c r="C153" s="2" t="s">
        <v>19</v>
      </c>
      <c r="D153" s="12">
        <v>38262</v>
      </c>
      <c r="E153" s="12">
        <v>20634</v>
      </c>
    </row>
    <row r="154" spans="1:5" x14ac:dyDescent="0.25">
      <c r="A154" s="13">
        <v>45931</v>
      </c>
      <c r="B154" s="8" t="s">
        <v>68</v>
      </c>
      <c r="C154" s="2" t="s">
        <v>20</v>
      </c>
      <c r="D154" s="12">
        <v>23914</v>
      </c>
      <c r="E154" s="12">
        <v>11464</v>
      </c>
    </row>
    <row r="155" spans="1:5" x14ac:dyDescent="0.25">
      <c r="A155" s="13">
        <v>45931</v>
      </c>
      <c r="B155" s="8" t="s">
        <v>68</v>
      </c>
      <c r="C155" s="2" t="s">
        <v>21</v>
      </c>
      <c r="D155" s="12">
        <v>21522</v>
      </c>
      <c r="E155" s="12">
        <v>8597</v>
      </c>
    </row>
    <row r="156" spans="1:5" x14ac:dyDescent="0.25">
      <c r="A156" s="13">
        <v>45931</v>
      </c>
      <c r="B156" s="8" t="s">
        <v>68</v>
      </c>
      <c r="C156" s="2" t="s">
        <v>22</v>
      </c>
      <c r="D156" s="12">
        <v>57393</v>
      </c>
      <c r="E156" s="12">
        <v>28659</v>
      </c>
    </row>
    <row r="157" spans="1:5" x14ac:dyDescent="0.25">
      <c r="A157" s="13">
        <v>45931</v>
      </c>
      <c r="B157" s="8" t="s">
        <v>68</v>
      </c>
      <c r="C157" s="2" t="s">
        <v>23</v>
      </c>
      <c r="D157" s="12">
        <v>28697</v>
      </c>
      <c r="E157" s="12">
        <v>15189</v>
      </c>
    </row>
    <row r="158" spans="1:5" x14ac:dyDescent="0.25">
      <c r="A158" s="13">
        <v>45962</v>
      </c>
      <c r="B158" s="8" t="s">
        <v>68</v>
      </c>
      <c r="C158" s="2" t="s">
        <v>17</v>
      </c>
      <c r="D158" s="12">
        <v>54860</v>
      </c>
      <c r="E158" s="12">
        <v>28978</v>
      </c>
    </row>
    <row r="159" spans="1:5" x14ac:dyDescent="0.25">
      <c r="A159" s="13">
        <v>45962</v>
      </c>
      <c r="B159" s="8" t="s">
        <v>68</v>
      </c>
      <c r="C159" s="2" t="s">
        <v>18</v>
      </c>
      <c r="D159" s="12">
        <v>54860</v>
      </c>
      <c r="E159" s="12">
        <v>26908</v>
      </c>
    </row>
    <row r="160" spans="1:5" x14ac:dyDescent="0.25">
      <c r="A160" s="13">
        <v>45962</v>
      </c>
      <c r="B160" s="8" t="s">
        <v>68</v>
      </c>
      <c r="C160" s="2" t="s">
        <v>19</v>
      </c>
      <c r="D160" s="12">
        <v>48764</v>
      </c>
      <c r="E160" s="12">
        <v>24838</v>
      </c>
    </row>
    <row r="161" spans="1:5" x14ac:dyDescent="0.25">
      <c r="A161" s="13">
        <v>45962</v>
      </c>
      <c r="B161" s="8" t="s">
        <v>68</v>
      </c>
      <c r="C161" s="2" t="s">
        <v>20</v>
      </c>
      <c r="D161" s="12">
        <v>30478</v>
      </c>
      <c r="E161" s="12">
        <v>13799</v>
      </c>
    </row>
    <row r="162" spans="1:5" x14ac:dyDescent="0.25">
      <c r="A162" s="13">
        <v>45962</v>
      </c>
      <c r="B162" s="8" t="s">
        <v>68</v>
      </c>
      <c r="C162" s="2" t="s">
        <v>21</v>
      </c>
      <c r="D162" s="12">
        <v>31544</v>
      </c>
      <c r="E162" s="12">
        <v>11901</v>
      </c>
    </row>
    <row r="163" spans="1:5" x14ac:dyDescent="0.25">
      <c r="A163" s="13">
        <v>45962</v>
      </c>
      <c r="B163" s="8" t="s">
        <v>68</v>
      </c>
      <c r="C163" s="2" t="s">
        <v>22</v>
      </c>
      <c r="D163" s="12">
        <v>73146</v>
      </c>
      <c r="E163" s="12">
        <v>34497</v>
      </c>
    </row>
    <row r="164" spans="1:5" x14ac:dyDescent="0.25">
      <c r="A164" s="13">
        <v>45962</v>
      </c>
      <c r="B164" s="8" t="s">
        <v>68</v>
      </c>
      <c r="C164" s="2" t="s">
        <v>23</v>
      </c>
      <c r="D164" s="12">
        <v>36573</v>
      </c>
      <c r="E164" s="12">
        <v>18283</v>
      </c>
    </row>
    <row r="165" spans="1:5" x14ac:dyDescent="0.25">
      <c r="A165" s="13">
        <v>45992</v>
      </c>
      <c r="B165" s="8" t="s">
        <v>68</v>
      </c>
      <c r="C165" s="2" t="s">
        <v>17</v>
      </c>
      <c r="D165" s="12">
        <v>59141</v>
      </c>
      <c r="E165" s="12">
        <v>29890</v>
      </c>
    </row>
    <row r="166" spans="1:5" x14ac:dyDescent="0.25">
      <c r="A166" s="13">
        <v>45992</v>
      </c>
      <c r="B166" s="8" t="s">
        <v>68</v>
      </c>
      <c r="C166" s="2" t="s">
        <v>18</v>
      </c>
      <c r="D166" s="12">
        <v>59141</v>
      </c>
      <c r="E166" s="12">
        <v>27755</v>
      </c>
    </row>
    <row r="167" spans="1:5" x14ac:dyDescent="0.25">
      <c r="A167" s="13">
        <v>45992</v>
      </c>
      <c r="B167" s="8" t="s">
        <v>68</v>
      </c>
      <c r="C167" s="2" t="s">
        <v>19</v>
      </c>
      <c r="D167" s="12">
        <v>52570</v>
      </c>
      <c r="E167" s="12">
        <v>25620</v>
      </c>
    </row>
    <row r="168" spans="1:5" x14ac:dyDescent="0.25">
      <c r="A168" s="13">
        <v>45992</v>
      </c>
      <c r="B168" s="8" t="s">
        <v>68</v>
      </c>
      <c r="C168" s="2" t="s">
        <v>20</v>
      </c>
      <c r="D168" s="12">
        <v>41070</v>
      </c>
      <c r="E168" s="12">
        <v>17792</v>
      </c>
    </row>
    <row r="169" spans="1:5" x14ac:dyDescent="0.25">
      <c r="A169" s="13">
        <v>45992</v>
      </c>
      <c r="B169" s="8" t="s">
        <v>68</v>
      </c>
      <c r="C169" s="2" t="s">
        <v>21</v>
      </c>
      <c r="D169" s="12">
        <v>34006</v>
      </c>
      <c r="E169" s="12">
        <v>12276</v>
      </c>
    </row>
    <row r="170" spans="1:5" x14ac:dyDescent="0.25">
      <c r="A170" s="13">
        <v>45992</v>
      </c>
      <c r="B170" s="8" t="s">
        <v>68</v>
      </c>
      <c r="C170" s="2" t="s">
        <v>22</v>
      </c>
      <c r="D170" s="12">
        <v>78855</v>
      </c>
      <c r="E170" s="12">
        <v>35583</v>
      </c>
    </row>
    <row r="171" spans="1:5" x14ac:dyDescent="0.25">
      <c r="A171" s="13">
        <v>45992</v>
      </c>
      <c r="B171" s="8" t="s">
        <v>68</v>
      </c>
      <c r="C171" s="2" t="s">
        <v>23</v>
      </c>
      <c r="D171" s="12">
        <v>39429</v>
      </c>
      <c r="E171" s="12">
        <v>18860</v>
      </c>
    </row>
    <row r="172" spans="1:5" x14ac:dyDescent="0.25">
      <c r="A172" s="13">
        <v>45658</v>
      </c>
      <c r="B172" s="8" t="s">
        <v>69</v>
      </c>
      <c r="C172" s="2" t="s">
        <v>17</v>
      </c>
      <c r="D172" s="12">
        <v>30472</v>
      </c>
      <c r="E172" s="12">
        <v>17337</v>
      </c>
    </row>
    <row r="173" spans="1:5" x14ac:dyDescent="0.25">
      <c r="A173" s="13">
        <v>45658</v>
      </c>
      <c r="B173" s="8" t="s">
        <v>69</v>
      </c>
      <c r="C173" s="2" t="s">
        <v>18</v>
      </c>
      <c r="D173" s="12">
        <v>30472</v>
      </c>
      <c r="E173" s="12">
        <v>16098</v>
      </c>
    </row>
    <row r="174" spans="1:5" x14ac:dyDescent="0.25">
      <c r="A174" s="13">
        <v>45658</v>
      </c>
      <c r="B174" s="8" t="s">
        <v>69</v>
      </c>
      <c r="C174" s="2" t="s">
        <v>19</v>
      </c>
      <c r="D174" s="12">
        <v>27086</v>
      </c>
      <c r="E174" s="12">
        <v>14860</v>
      </c>
    </row>
    <row r="175" spans="1:5" x14ac:dyDescent="0.25">
      <c r="A175" s="13">
        <v>45658</v>
      </c>
      <c r="B175" s="8" t="s">
        <v>69</v>
      </c>
      <c r="C175" s="2" t="s">
        <v>20</v>
      </c>
      <c r="D175" s="12">
        <v>13543</v>
      </c>
      <c r="E175" s="12">
        <v>6604</v>
      </c>
    </row>
    <row r="176" spans="1:5" x14ac:dyDescent="0.25">
      <c r="A176" s="13">
        <v>45658</v>
      </c>
      <c r="B176" s="8" t="s">
        <v>69</v>
      </c>
      <c r="C176" s="2" t="s">
        <v>21</v>
      </c>
      <c r="D176" s="12">
        <v>15236</v>
      </c>
      <c r="E176" s="12">
        <v>6192</v>
      </c>
    </row>
    <row r="177" spans="1:5" x14ac:dyDescent="0.25">
      <c r="A177" s="13">
        <v>45658</v>
      </c>
      <c r="B177" s="8" t="s">
        <v>69</v>
      </c>
      <c r="C177" s="2" t="s">
        <v>22</v>
      </c>
      <c r="D177" s="12">
        <v>40630</v>
      </c>
      <c r="E177" s="12">
        <v>20639</v>
      </c>
    </row>
    <row r="178" spans="1:5" x14ac:dyDescent="0.25">
      <c r="A178" s="13">
        <v>45658</v>
      </c>
      <c r="B178" s="8" t="s">
        <v>69</v>
      </c>
      <c r="C178" s="2" t="s">
        <v>23</v>
      </c>
      <c r="D178" s="12">
        <v>20316</v>
      </c>
      <c r="E178" s="12">
        <v>10939</v>
      </c>
    </row>
    <row r="179" spans="1:5" x14ac:dyDescent="0.25">
      <c r="A179" s="13">
        <v>45689</v>
      </c>
      <c r="B179" s="8" t="s">
        <v>69</v>
      </c>
      <c r="C179" s="2" t="s">
        <v>17</v>
      </c>
      <c r="D179" s="12">
        <v>29329</v>
      </c>
      <c r="E179" s="12">
        <v>14744</v>
      </c>
    </row>
    <row r="180" spans="1:5" x14ac:dyDescent="0.25">
      <c r="A180" s="13">
        <v>45689</v>
      </c>
      <c r="B180" s="8" t="s">
        <v>69</v>
      </c>
      <c r="C180" s="2" t="s">
        <v>18</v>
      </c>
      <c r="D180" s="12">
        <v>29329</v>
      </c>
      <c r="E180" s="12">
        <v>13691</v>
      </c>
    </row>
    <row r="181" spans="1:5" x14ac:dyDescent="0.25">
      <c r="A181" s="13">
        <v>45689</v>
      </c>
      <c r="B181" s="8" t="s">
        <v>69</v>
      </c>
      <c r="C181" s="2" t="s">
        <v>19</v>
      </c>
      <c r="D181" s="12">
        <v>26070</v>
      </c>
      <c r="E181" s="12">
        <v>12637</v>
      </c>
    </row>
    <row r="182" spans="1:5" x14ac:dyDescent="0.25">
      <c r="A182" s="13">
        <v>45689</v>
      </c>
      <c r="B182" s="8" t="s">
        <v>69</v>
      </c>
      <c r="C182" s="2" t="s">
        <v>20</v>
      </c>
      <c r="D182" s="12">
        <v>13035</v>
      </c>
      <c r="E182" s="12">
        <v>5617</v>
      </c>
    </row>
    <row r="183" spans="1:5" x14ac:dyDescent="0.25">
      <c r="A183" s="13">
        <v>45689</v>
      </c>
      <c r="B183" s="8" t="s">
        <v>69</v>
      </c>
      <c r="C183" s="2" t="s">
        <v>21</v>
      </c>
      <c r="D183" s="12">
        <v>14664</v>
      </c>
      <c r="E183" s="12">
        <v>5265</v>
      </c>
    </row>
    <row r="184" spans="1:5" x14ac:dyDescent="0.25">
      <c r="A184" s="13">
        <v>45689</v>
      </c>
      <c r="B184" s="8" t="s">
        <v>69</v>
      </c>
      <c r="C184" s="2" t="s">
        <v>22</v>
      </c>
      <c r="D184" s="12">
        <v>39105</v>
      </c>
      <c r="E184" s="12">
        <v>17552</v>
      </c>
    </row>
    <row r="185" spans="1:5" x14ac:dyDescent="0.25">
      <c r="A185" s="13">
        <v>45689</v>
      </c>
      <c r="B185" s="8" t="s">
        <v>69</v>
      </c>
      <c r="C185" s="2" t="s">
        <v>23</v>
      </c>
      <c r="D185" s="12">
        <v>19551</v>
      </c>
      <c r="E185" s="12">
        <v>9302</v>
      </c>
    </row>
    <row r="186" spans="1:5" x14ac:dyDescent="0.25">
      <c r="A186" s="13">
        <v>45717</v>
      </c>
      <c r="B186" s="8" t="s">
        <v>69</v>
      </c>
      <c r="C186" s="2" t="s">
        <v>17</v>
      </c>
      <c r="D186" s="12">
        <v>30328</v>
      </c>
      <c r="E186" s="12">
        <v>17809</v>
      </c>
    </row>
    <row r="187" spans="1:5" x14ac:dyDescent="0.25">
      <c r="A187" s="13">
        <v>45717</v>
      </c>
      <c r="B187" s="8" t="s">
        <v>69</v>
      </c>
      <c r="C187" s="2" t="s">
        <v>18</v>
      </c>
      <c r="D187" s="12">
        <v>36394</v>
      </c>
      <c r="E187" s="12">
        <v>19845</v>
      </c>
    </row>
    <row r="188" spans="1:5" x14ac:dyDescent="0.25">
      <c r="A188" s="13">
        <v>45717</v>
      </c>
      <c r="B188" s="8" t="s">
        <v>69</v>
      </c>
      <c r="C188" s="2" t="s">
        <v>19</v>
      </c>
      <c r="D188" s="12">
        <v>32350</v>
      </c>
      <c r="E188" s="12">
        <v>18318</v>
      </c>
    </row>
    <row r="189" spans="1:5" x14ac:dyDescent="0.25">
      <c r="A189" s="13">
        <v>45717</v>
      </c>
      <c r="B189" s="8" t="s">
        <v>69</v>
      </c>
      <c r="C189" s="2" t="s">
        <v>20</v>
      </c>
      <c r="D189" s="12">
        <v>20219</v>
      </c>
      <c r="E189" s="12">
        <v>10177</v>
      </c>
    </row>
    <row r="190" spans="1:5" x14ac:dyDescent="0.25">
      <c r="A190" s="13">
        <v>45717</v>
      </c>
      <c r="B190" s="8" t="s">
        <v>69</v>
      </c>
      <c r="C190" s="2" t="s">
        <v>21</v>
      </c>
      <c r="D190" s="12">
        <v>18197</v>
      </c>
      <c r="E190" s="12">
        <v>7633</v>
      </c>
    </row>
    <row r="191" spans="1:5" x14ac:dyDescent="0.25">
      <c r="A191" s="13">
        <v>45717</v>
      </c>
      <c r="B191" s="8" t="s">
        <v>69</v>
      </c>
      <c r="C191" s="2" t="s">
        <v>22</v>
      </c>
      <c r="D191" s="12">
        <v>40438</v>
      </c>
      <c r="E191" s="12">
        <v>21202</v>
      </c>
    </row>
    <row r="192" spans="1:5" x14ac:dyDescent="0.25">
      <c r="A192" s="13">
        <v>45717</v>
      </c>
      <c r="B192" s="8" t="s">
        <v>69</v>
      </c>
      <c r="C192" s="2" t="s">
        <v>23</v>
      </c>
      <c r="D192" s="12">
        <v>24262</v>
      </c>
      <c r="E192" s="12">
        <v>13484</v>
      </c>
    </row>
    <row r="193" spans="1:5" x14ac:dyDescent="0.25">
      <c r="A193" s="13">
        <v>45748</v>
      </c>
      <c r="B193" s="8" t="s">
        <v>69</v>
      </c>
      <c r="C193" s="2" t="s">
        <v>17</v>
      </c>
      <c r="D193" s="12">
        <v>27645</v>
      </c>
      <c r="E193" s="12">
        <v>15720</v>
      </c>
    </row>
    <row r="194" spans="1:5" x14ac:dyDescent="0.25">
      <c r="A194" s="13">
        <v>45748</v>
      </c>
      <c r="B194" s="8" t="s">
        <v>69</v>
      </c>
      <c r="C194" s="2" t="s">
        <v>18</v>
      </c>
      <c r="D194" s="12">
        <v>33174</v>
      </c>
      <c r="E194" s="12">
        <v>17517</v>
      </c>
    </row>
    <row r="195" spans="1:5" x14ac:dyDescent="0.25">
      <c r="A195" s="13">
        <v>45748</v>
      </c>
      <c r="B195" s="8" t="s">
        <v>69</v>
      </c>
      <c r="C195" s="2" t="s">
        <v>19</v>
      </c>
      <c r="D195" s="12">
        <v>29488</v>
      </c>
      <c r="E195" s="12">
        <v>16169</v>
      </c>
    </row>
    <row r="196" spans="1:5" x14ac:dyDescent="0.25">
      <c r="A196" s="13">
        <v>45748</v>
      </c>
      <c r="B196" s="8" t="s">
        <v>69</v>
      </c>
      <c r="C196" s="2" t="s">
        <v>20</v>
      </c>
      <c r="D196" s="12">
        <v>18430</v>
      </c>
      <c r="E196" s="12">
        <v>8983</v>
      </c>
    </row>
    <row r="197" spans="1:5" x14ac:dyDescent="0.25">
      <c r="A197" s="13">
        <v>45748</v>
      </c>
      <c r="B197" s="8" t="s">
        <v>69</v>
      </c>
      <c r="C197" s="2" t="s">
        <v>21</v>
      </c>
      <c r="D197" s="12">
        <v>16587</v>
      </c>
      <c r="E197" s="12">
        <v>6737</v>
      </c>
    </row>
    <row r="198" spans="1:5" x14ac:dyDescent="0.25">
      <c r="A198" s="13">
        <v>45748</v>
      </c>
      <c r="B198" s="8" t="s">
        <v>69</v>
      </c>
      <c r="C198" s="2" t="s">
        <v>22</v>
      </c>
      <c r="D198" s="12">
        <v>36860</v>
      </c>
      <c r="E198" s="12">
        <v>18714</v>
      </c>
    </row>
    <row r="199" spans="1:5" x14ac:dyDescent="0.25">
      <c r="A199" s="13">
        <v>45748</v>
      </c>
      <c r="B199" s="8" t="s">
        <v>69</v>
      </c>
      <c r="C199" s="2" t="s">
        <v>23</v>
      </c>
      <c r="D199" s="12">
        <v>22117</v>
      </c>
      <c r="E199" s="12">
        <v>11903</v>
      </c>
    </row>
    <row r="200" spans="1:5" x14ac:dyDescent="0.25">
      <c r="A200" s="13">
        <v>45778</v>
      </c>
      <c r="B200" s="8" t="s">
        <v>69</v>
      </c>
      <c r="C200" s="2" t="s">
        <v>17</v>
      </c>
      <c r="D200" s="12">
        <v>26886</v>
      </c>
      <c r="E200" s="12">
        <v>14892</v>
      </c>
    </row>
    <row r="201" spans="1:5" x14ac:dyDescent="0.25">
      <c r="A201" s="13">
        <v>45778</v>
      </c>
      <c r="B201" s="8" t="s">
        <v>69</v>
      </c>
      <c r="C201" s="2" t="s">
        <v>18</v>
      </c>
      <c r="D201" s="12">
        <v>32263</v>
      </c>
      <c r="E201" s="12">
        <v>16594</v>
      </c>
    </row>
    <row r="202" spans="1:5" x14ac:dyDescent="0.25">
      <c r="A202" s="13">
        <v>45778</v>
      </c>
      <c r="B202" s="8" t="s">
        <v>69</v>
      </c>
      <c r="C202" s="2" t="s">
        <v>19</v>
      </c>
      <c r="D202" s="12">
        <v>28678</v>
      </c>
      <c r="E202" s="12">
        <v>15317</v>
      </c>
    </row>
    <row r="203" spans="1:5" x14ac:dyDescent="0.25">
      <c r="A203" s="13">
        <v>45778</v>
      </c>
      <c r="B203" s="8" t="s">
        <v>69</v>
      </c>
      <c r="C203" s="2" t="s">
        <v>20</v>
      </c>
      <c r="D203" s="12">
        <v>22405</v>
      </c>
      <c r="E203" s="12">
        <v>10637</v>
      </c>
    </row>
    <row r="204" spans="1:5" x14ac:dyDescent="0.25">
      <c r="A204" s="13">
        <v>45778</v>
      </c>
      <c r="B204" s="8" t="s">
        <v>69</v>
      </c>
      <c r="C204" s="2" t="s">
        <v>21</v>
      </c>
      <c r="D204" s="12">
        <v>16132</v>
      </c>
      <c r="E204" s="12">
        <v>6382</v>
      </c>
    </row>
    <row r="205" spans="1:5" x14ac:dyDescent="0.25">
      <c r="A205" s="13">
        <v>45778</v>
      </c>
      <c r="B205" s="8" t="s">
        <v>69</v>
      </c>
      <c r="C205" s="2" t="s">
        <v>22</v>
      </c>
      <c r="D205" s="12">
        <v>35848</v>
      </c>
      <c r="E205" s="12">
        <v>17729</v>
      </c>
    </row>
    <row r="206" spans="1:5" x14ac:dyDescent="0.25">
      <c r="A206" s="13">
        <v>45778</v>
      </c>
      <c r="B206" s="8" t="s">
        <v>69</v>
      </c>
      <c r="C206" s="2" t="s">
        <v>23</v>
      </c>
      <c r="D206" s="12">
        <v>21508</v>
      </c>
      <c r="E206" s="12">
        <v>11275</v>
      </c>
    </row>
    <row r="207" spans="1:5" x14ac:dyDescent="0.25">
      <c r="A207" s="13">
        <v>45809</v>
      </c>
      <c r="B207" s="8" t="s">
        <v>69</v>
      </c>
      <c r="C207" s="2" t="s">
        <v>17</v>
      </c>
      <c r="D207" s="12">
        <v>23167</v>
      </c>
      <c r="E207" s="12">
        <v>13619</v>
      </c>
    </row>
    <row r="208" spans="1:5" x14ac:dyDescent="0.25">
      <c r="A208" s="13">
        <v>45809</v>
      </c>
      <c r="B208" s="8" t="s">
        <v>69</v>
      </c>
      <c r="C208" s="2" t="s">
        <v>18</v>
      </c>
      <c r="D208" s="12">
        <v>34751</v>
      </c>
      <c r="E208" s="12">
        <v>18970</v>
      </c>
    </row>
    <row r="209" spans="1:5" x14ac:dyDescent="0.25">
      <c r="A209" s="13">
        <v>45809</v>
      </c>
      <c r="B209" s="8" t="s">
        <v>69</v>
      </c>
      <c r="C209" s="2" t="s">
        <v>19</v>
      </c>
      <c r="D209" s="12">
        <v>30890</v>
      </c>
      <c r="E209" s="12">
        <v>17511</v>
      </c>
    </row>
    <row r="210" spans="1:5" x14ac:dyDescent="0.25">
      <c r="A210" s="13">
        <v>45809</v>
      </c>
      <c r="B210" s="8" t="s">
        <v>69</v>
      </c>
      <c r="C210" s="2" t="s">
        <v>20</v>
      </c>
      <c r="D210" s="12">
        <v>24133</v>
      </c>
      <c r="E210" s="12">
        <v>12160</v>
      </c>
    </row>
    <row r="211" spans="1:5" x14ac:dyDescent="0.25">
      <c r="A211" s="13">
        <v>45809</v>
      </c>
      <c r="B211" s="8" t="s">
        <v>69</v>
      </c>
      <c r="C211" s="2" t="s">
        <v>21</v>
      </c>
      <c r="D211" s="12">
        <v>17375</v>
      </c>
      <c r="E211" s="12">
        <v>7296</v>
      </c>
    </row>
    <row r="212" spans="1:5" x14ac:dyDescent="0.25">
      <c r="A212" s="13">
        <v>45809</v>
      </c>
      <c r="B212" s="8" t="s">
        <v>69</v>
      </c>
      <c r="C212" s="2" t="s">
        <v>22</v>
      </c>
      <c r="D212" s="12">
        <v>32820</v>
      </c>
      <c r="E212" s="12">
        <v>17226</v>
      </c>
    </row>
    <row r="213" spans="1:5" x14ac:dyDescent="0.25">
      <c r="A213" s="13">
        <v>45809</v>
      </c>
      <c r="B213" s="8" t="s">
        <v>69</v>
      </c>
      <c r="C213" s="2" t="s">
        <v>23</v>
      </c>
      <c r="D213" s="12">
        <v>23167</v>
      </c>
      <c r="E213" s="12">
        <v>12889</v>
      </c>
    </row>
    <row r="214" spans="1:5" x14ac:dyDescent="0.25">
      <c r="A214" s="13">
        <v>45839</v>
      </c>
      <c r="B214" s="8" t="s">
        <v>69</v>
      </c>
      <c r="C214" s="2" t="s">
        <v>17</v>
      </c>
      <c r="D214" s="12">
        <v>20298</v>
      </c>
      <c r="E214" s="12">
        <v>11254</v>
      </c>
    </row>
    <row r="215" spans="1:5" x14ac:dyDescent="0.25">
      <c r="A215" s="13">
        <v>45839</v>
      </c>
      <c r="B215" s="8" t="s">
        <v>69</v>
      </c>
      <c r="C215" s="2" t="s">
        <v>18</v>
      </c>
      <c r="D215" s="12">
        <v>30447</v>
      </c>
      <c r="E215" s="12">
        <v>15675</v>
      </c>
    </row>
    <row r="216" spans="1:5" x14ac:dyDescent="0.25">
      <c r="A216" s="13">
        <v>45839</v>
      </c>
      <c r="B216" s="8" t="s">
        <v>69</v>
      </c>
      <c r="C216" s="2" t="s">
        <v>19</v>
      </c>
      <c r="D216" s="12">
        <v>27064</v>
      </c>
      <c r="E216" s="12">
        <v>14469</v>
      </c>
    </row>
    <row r="217" spans="1:5" x14ac:dyDescent="0.25">
      <c r="A217" s="13">
        <v>45839</v>
      </c>
      <c r="B217" s="8" t="s">
        <v>69</v>
      </c>
      <c r="C217" s="2" t="s">
        <v>20</v>
      </c>
      <c r="D217" s="12">
        <v>16915</v>
      </c>
      <c r="E217" s="12">
        <v>8038</v>
      </c>
    </row>
    <row r="218" spans="1:5" x14ac:dyDescent="0.25">
      <c r="A218" s="13">
        <v>45839</v>
      </c>
      <c r="B218" s="8" t="s">
        <v>69</v>
      </c>
      <c r="C218" s="2" t="s">
        <v>21</v>
      </c>
      <c r="D218" s="12">
        <v>15224</v>
      </c>
      <c r="E218" s="12">
        <v>6029</v>
      </c>
    </row>
    <row r="219" spans="1:5" x14ac:dyDescent="0.25">
      <c r="A219" s="13">
        <v>45839</v>
      </c>
      <c r="B219" s="8" t="s">
        <v>69</v>
      </c>
      <c r="C219" s="2" t="s">
        <v>22</v>
      </c>
      <c r="D219" s="12">
        <v>28756</v>
      </c>
      <c r="E219" s="12">
        <v>14235</v>
      </c>
    </row>
    <row r="220" spans="1:5" x14ac:dyDescent="0.25">
      <c r="A220" s="13">
        <v>45839</v>
      </c>
      <c r="B220" s="8" t="s">
        <v>69</v>
      </c>
      <c r="C220" s="2" t="s">
        <v>23</v>
      </c>
      <c r="D220" s="12">
        <v>20298</v>
      </c>
      <c r="E220" s="12">
        <v>10651</v>
      </c>
    </row>
    <row r="221" spans="1:5" x14ac:dyDescent="0.25">
      <c r="A221" s="13">
        <v>45870</v>
      </c>
      <c r="B221" s="8" t="s">
        <v>69</v>
      </c>
      <c r="C221" s="2" t="s">
        <v>17</v>
      </c>
      <c r="D221" s="12">
        <v>31611</v>
      </c>
      <c r="E221" s="12">
        <v>18474</v>
      </c>
    </row>
    <row r="222" spans="1:5" x14ac:dyDescent="0.25">
      <c r="A222" s="13">
        <v>45870</v>
      </c>
      <c r="B222" s="8" t="s">
        <v>69</v>
      </c>
      <c r="C222" s="2" t="s">
        <v>18</v>
      </c>
      <c r="D222" s="12">
        <v>37933</v>
      </c>
      <c r="E222" s="12">
        <v>20585</v>
      </c>
    </row>
    <row r="223" spans="1:5" x14ac:dyDescent="0.25">
      <c r="A223" s="13">
        <v>45870</v>
      </c>
      <c r="B223" s="8" t="s">
        <v>69</v>
      </c>
      <c r="C223" s="2" t="s">
        <v>19</v>
      </c>
      <c r="D223" s="12">
        <v>33718</v>
      </c>
      <c r="E223" s="12">
        <v>19001</v>
      </c>
    </row>
    <row r="224" spans="1:5" x14ac:dyDescent="0.25">
      <c r="A224" s="13">
        <v>45870</v>
      </c>
      <c r="B224" s="8" t="s">
        <v>69</v>
      </c>
      <c r="C224" s="2" t="s">
        <v>20</v>
      </c>
      <c r="D224" s="12">
        <v>21074</v>
      </c>
      <c r="E224" s="12">
        <v>10556</v>
      </c>
    </row>
    <row r="225" spans="1:5" x14ac:dyDescent="0.25">
      <c r="A225" s="13">
        <v>45870</v>
      </c>
      <c r="B225" s="8" t="s">
        <v>69</v>
      </c>
      <c r="C225" s="2" t="s">
        <v>21</v>
      </c>
      <c r="D225" s="12">
        <v>18966</v>
      </c>
      <c r="E225" s="12">
        <v>7917</v>
      </c>
    </row>
    <row r="226" spans="1:5" x14ac:dyDescent="0.25">
      <c r="A226" s="13">
        <v>45870</v>
      </c>
      <c r="B226" s="8" t="s">
        <v>69</v>
      </c>
      <c r="C226" s="2" t="s">
        <v>22</v>
      </c>
      <c r="D226" s="12">
        <v>42147</v>
      </c>
      <c r="E226" s="12">
        <v>21992</v>
      </c>
    </row>
    <row r="227" spans="1:5" x14ac:dyDescent="0.25">
      <c r="A227" s="13">
        <v>45870</v>
      </c>
      <c r="B227" s="8" t="s">
        <v>69</v>
      </c>
      <c r="C227" s="2" t="s">
        <v>23</v>
      </c>
      <c r="D227" s="12">
        <v>27817</v>
      </c>
      <c r="E227" s="12">
        <v>15385</v>
      </c>
    </row>
    <row r="228" spans="1:5" x14ac:dyDescent="0.25">
      <c r="A228" s="13">
        <v>45901</v>
      </c>
      <c r="B228" s="8" t="s">
        <v>69</v>
      </c>
      <c r="C228" s="2" t="s">
        <v>17</v>
      </c>
      <c r="D228" s="12">
        <v>27986</v>
      </c>
      <c r="E228" s="12">
        <v>14121</v>
      </c>
    </row>
    <row r="229" spans="1:5" x14ac:dyDescent="0.25">
      <c r="A229" s="13">
        <v>45901</v>
      </c>
      <c r="B229" s="8" t="s">
        <v>69</v>
      </c>
      <c r="C229" s="2" t="s">
        <v>18</v>
      </c>
      <c r="D229" s="12">
        <v>33583</v>
      </c>
      <c r="E229" s="12">
        <v>15735</v>
      </c>
    </row>
    <row r="230" spans="1:5" x14ac:dyDescent="0.25">
      <c r="A230" s="13">
        <v>45901</v>
      </c>
      <c r="B230" s="8" t="s">
        <v>69</v>
      </c>
      <c r="C230" s="2" t="s">
        <v>19</v>
      </c>
      <c r="D230" s="12">
        <v>29852</v>
      </c>
      <c r="E230" s="12">
        <v>14525</v>
      </c>
    </row>
    <row r="231" spans="1:5" x14ac:dyDescent="0.25">
      <c r="A231" s="13">
        <v>45901</v>
      </c>
      <c r="B231" s="8" t="s">
        <v>69</v>
      </c>
      <c r="C231" s="2" t="s">
        <v>20</v>
      </c>
      <c r="D231" s="12">
        <v>18657</v>
      </c>
      <c r="E231" s="12">
        <v>8069</v>
      </c>
    </row>
    <row r="232" spans="1:5" x14ac:dyDescent="0.25">
      <c r="A232" s="13">
        <v>45901</v>
      </c>
      <c r="B232" s="8" t="s">
        <v>69</v>
      </c>
      <c r="C232" s="2" t="s">
        <v>21</v>
      </c>
      <c r="D232" s="12">
        <v>16792</v>
      </c>
      <c r="E232" s="12">
        <v>6052</v>
      </c>
    </row>
    <row r="233" spans="1:5" x14ac:dyDescent="0.25">
      <c r="A233" s="13">
        <v>45901</v>
      </c>
      <c r="B233" s="8" t="s">
        <v>69</v>
      </c>
      <c r="C233" s="2" t="s">
        <v>22</v>
      </c>
      <c r="D233" s="12">
        <v>37315</v>
      </c>
      <c r="E233" s="12">
        <v>16811</v>
      </c>
    </row>
    <row r="234" spans="1:5" x14ac:dyDescent="0.25">
      <c r="A234" s="13">
        <v>45901</v>
      </c>
      <c r="B234" s="8" t="s">
        <v>69</v>
      </c>
      <c r="C234" s="2" t="s">
        <v>23</v>
      </c>
      <c r="D234" s="12">
        <v>24627</v>
      </c>
      <c r="E234" s="12">
        <v>11762</v>
      </c>
    </row>
    <row r="235" spans="1:5" x14ac:dyDescent="0.25">
      <c r="A235" s="13">
        <v>45931</v>
      </c>
      <c r="B235" s="8" t="s">
        <v>69</v>
      </c>
      <c r="C235" s="2" t="s">
        <v>17</v>
      </c>
      <c r="D235" s="12">
        <v>34782</v>
      </c>
      <c r="E235" s="12">
        <v>18239</v>
      </c>
    </row>
    <row r="236" spans="1:5" x14ac:dyDescent="0.25">
      <c r="A236" s="13">
        <v>45931</v>
      </c>
      <c r="B236" s="8" t="s">
        <v>69</v>
      </c>
      <c r="C236" s="2" t="s">
        <v>18</v>
      </c>
      <c r="D236" s="12">
        <v>34782</v>
      </c>
      <c r="E236" s="12">
        <v>16937</v>
      </c>
    </row>
    <row r="237" spans="1:5" x14ac:dyDescent="0.25">
      <c r="A237" s="13">
        <v>45931</v>
      </c>
      <c r="B237" s="8" t="s">
        <v>69</v>
      </c>
      <c r="C237" s="2" t="s">
        <v>19</v>
      </c>
      <c r="D237" s="12">
        <v>30917</v>
      </c>
      <c r="E237" s="12">
        <v>15634</v>
      </c>
    </row>
    <row r="238" spans="1:5" x14ac:dyDescent="0.25">
      <c r="A238" s="13">
        <v>45931</v>
      </c>
      <c r="B238" s="8" t="s">
        <v>69</v>
      </c>
      <c r="C238" s="2" t="s">
        <v>20</v>
      </c>
      <c r="D238" s="12">
        <v>19323</v>
      </c>
      <c r="E238" s="12">
        <v>8685</v>
      </c>
    </row>
    <row r="239" spans="1:5" x14ac:dyDescent="0.25">
      <c r="A239" s="13">
        <v>45931</v>
      </c>
      <c r="B239" s="8" t="s">
        <v>69</v>
      </c>
      <c r="C239" s="2" t="s">
        <v>21</v>
      </c>
      <c r="D239" s="12">
        <v>17391</v>
      </c>
      <c r="E239" s="12">
        <v>6514</v>
      </c>
    </row>
    <row r="240" spans="1:5" x14ac:dyDescent="0.25">
      <c r="A240" s="13">
        <v>45931</v>
      </c>
      <c r="B240" s="8" t="s">
        <v>69</v>
      </c>
      <c r="C240" s="2" t="s">
        <v>22</v>
      </c>
      <c r="D240" s="12">
        <v>46375</v>
      </c>
      <c r="E240" s="12">
        <v>21713</v>
      </c>
    </row>
    <row r="241" spans="1:5" x14ac:dyDescent="0.25">
      <c r="A241" s="13">
        <v>45931</v>
      </c>
      <c r="B241" s="8" t="s">
        <v>69</v>
      </c>
      <c r="C241" s="2" t="s">
        <v>23</v>
      </c>
      <c r="D241" s="12">
        <v>23187</v>
      </c>
      <c r="E241" s="12">
        <v>11508</v>
      </c>
    </row>
    <row r="242" spans="1:5" x14ac:dyDescent="0.25">
      <c r="A242" s="13">
        <v>45962</v>
      </c>
      <c r="B242" s="8" t="s">
        <v>69</v>
      </c>
      <c r="C242" s="2" t="s">
        <v>17</v>
      </c>
      <c r="D242" s="12">
        <v>38762</v>
      </c>
      <c r="E242" s="12">
        <v>20762</v>
      </c>
    </row>
    <row r="243" spans="1:5" x14ac:dyDescent="0.25">
      <c r="A243" s="13">
        <v>45962</v>
      </c>
      <c r="B243" s="8" t="s">
        <v>69</v>
      </c>
      <c r="C243" s="2" t="s">
        <v>18</v>
      </c>
      <c r="D243" s="12">
        <v>38762</v>
      </c>
      <c r="E243" s="12">
        <v>19279</v>
      </c>
    </row>
    <row r="244" spans="1:5" x14ac:dyDescent="0.25">
      <c r="A244" s="13">
        <v>45962</v>
      </c>
      <c r="B244" s="8" t="s">
        <v>69</v>
      </c>
      <c r="C244" s="2" t="s">
        <v>19</v>
      </c>
      <c r="D244" s="12">
        <v>34455</v>
      </c>
      <c r="E244" s="12">
        <v>17796</v>
      </c>
    </row>
    <row r="245" spans="1:5" x14ac:dyDescent="0.25">
      <c r="A245" s="13">
        <v>45962</v>
      </c>
      <c r="B245" s="8" t="s">
        <v>69</v>
      </c>
      <c r="C245" s="2" t="s">
        <v>20</v>
      </c>
      <c r="D245" s="12">
        <v>21535</v>
      </c>
      <c r="E245" s="12">
        <v>9887</v>
      </c>
    </row>
    <row r="246" spans="1:5" x14ac:dyDescent="0.25">
      <c r="A246" s="13">
        <v>45962</v>
      </c>
      <c r="B246" s="8" t="s">
        <v>69</v>
      </c>
      <c r="C246" s="2" t="s">
        <v>21</v>
      </c>
      <c r="D246" s="12">
        <v>22288</v>
      </c>
      <c r="E246" s="12">
        <v>8527</v>
      </c>
    </row>
    <row r="247" spans="1:5" x14ac:dyDescent="0.25">
      <c r="A247" s="13">
        <v>45962</v>
      </c>
      <c r="B247" s="8" t="s">
        <v>69</v>
      </c>
      <c r="C247" s="2" t="s">
        <v>22</v>
      </c>
      <c r="D247" s="12">
        <v>51683</v>
      </c>
      <c r="E247" s="12">
        <v>24717</v>
      </c>
    </row>
    <row r="248" spans="1:5" x14ac:dyDescent="0.25">
      <c r="A248" s="13">
        <v>45962</v>
      </c>
      <c r="B248" s="8" t="s">
        <v>69</v>
      </c>
      <c r="C248" s="2" t="s">
        <v>23</v>
      </c>
      <c r="D248" s="12">
        <v>25842</v>
      </c>
      <c r="E248" s="12">
        <v>13099</v>
      </c>
    </row>
    <row r="249" spans="1:5" x14ac:dyDescent="0.25">
      <c r="A249" s="13">
        <v>45992</v>
      </c>
      <c r="B249" s="8" t="s">
        <v>69</v>
      </c>
      <c r="C249" s="2" t="s">
        <v>17</v>
      </c>
      <c r="D249" s="12">
        <v>45439</v>
      </c>
      <c r="E249" s="12">
        <v>25249</v>
      </c>
    </row>
    <row r="250" spans="1:5" x14ac:dyDescent="0.25">
      <c r="A250" s="13">
        <v>45992</v>
      </c>
      <c r="B250" s="8" t="s">
        <v>69</v>
      </c>
      <c r="C250" s="2" t="s">
        <v>18</v>
      </c>
      <c r="D250" s="12">
        <v>45439</v>
      </c>
      <c r="E250" s="12">
        <v>23446</v>
      </c>
    </row>
    <row r="251" spans="1:5" x14ac:dyDescent="0.25">
      <c r="A251" s="13">
        <v>45992</v>
      </c>
      <c r="B251" s="8" t="s">
        <v>69</v>
      </c>
      <c r="C251" s="2" t="s">
        <v>19</v>
      </c>
      <c r="D251" s="12">
        <v>40390</v>
      </c>
      <c r="E251" s="12">
        <v>21642</v>
      </c>
    </row>
    <row r="252" spans="1:5" x14ac:dyDescent="0.25">
      <c r="A252" s="13">
        <v>45992</v>
      </c>
      <c r="B252" s="8" t="s">
        <v>69</v>
      </c>
      <c r="C252" s="2" t="s">
        <v>20</v>
      </c>
      <c r="D252" s="12">
        <v>31555</v>
      </c>
      <c r="E252" s="12">
        <v>15029</v>
      </c>
    </row>
    <row r="253" spans="1:5" x14ac:dyDescent="0.25">
      <c r="A253" s="13">
        <v>45992</v>
      </c>
      <c r="B253" s="8" t="s">
        <v>69</v>
      </c>
      <c r="C253" s="2" t="s">
        <v>21</v>
      </c>
      <c r="D253" s="12">
        <v>26127</v>
      </c>
      <c r="E253" s="12">
        <v>10370</v>
      </c>
    </row>
    <row r="254" spans="1:5" x14ac:dyDescent="0.25">
      <c r="A254" s="13">
        <v>45992</v>
      </c>
      <c r="B254" s="8" t="s">
        <v>69</v>
      </c>
      <c r="C254" s="2" t="s">
        <v>22</v>
      </c>
      <c r="D254" s="12">
        <v>60585</v>
      </c>
      <c r="E254" s="12">
        <v>30059</v>
      </c>
    </row>
    <row r="255" spans="1:5" x14ac:dyDescent="0.25">
      <c r="A255" s="13">
        <v>45992</v>
      </c>
      <c r="B255" s="8" t="s">
        <v>69</v>
      </c>
      <c r="C255" s="2" t="s">
        <v>23</v>
      </c>
      <c r="D255" s="12">
        <v>30292</v>
      </c>
      <c r="E255" s="12">
        <v>15931</v>
      </c>
    </row>
  </sheetData>
  <mergeCells count="1">
    <mergeCell ref="A1:E1"/>
  </mergeCells>
  <dataValidations count="2">
    <dataValidation type="list" sqref="C4:C500" xr:uid="{00000000-0002-0000-0800-000000000000}">
      <formula1>lstKategori</formula1>
    </dataValidation>
    <dataValidation type="list" sqref="B4:B500" xr:uid="{00000000-0002-0000-0800-000001000000}">
      <formula1>lstClientID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9"/>
  <sheetViews>
    <sheetView showGridLines="0" workbookViewId="0">
      <selection activeCell="G7" sqref="G7"/>
    </sheetView>
  </sheetViews>
  <sheetFormatPr baseColWidth="10" defaultColWidth="8.85546875" defaultRowHeight="15" x14ac:dyDescent="0.25"/>
  <cols>
    <col min="1" max="1" width="12.42578125" style="7" customWidth="1"/>
    <col min="2" max="2" width="9" style="7" customWidth="1"/>
    <col min="3" max="3" width="61.28515625" style="7" customWidth="1"/>
  </cols>
  <sheetData>
    <row r="1" spans="1:3" ht="28.15" customHeight="1" x14ac:dyDescent="0.35">
      <c r="A1" s="36" t="s">
        <v>187</v>
      </c>
      <c r="B1" s="37"/>
      <c r="C1" s="37"/>
    </row>
    <row r="3" spans="1:3" x14ac:dyDescent="0.25">
      <c r="A3" s="1" t="s">
        <v>5</v>
      </c>
      <c r="B3" s="1" t="s">
        <v>3</v>
      </c>
      <c r="C3" s="1" t="s">
        <v>10</v>
      </c>
    </row>
    <row r="4" spans="1:3" x14ac:dyDescent="0.25">
      <c r="A4" s="13">
        <v>45658</v>
      </c>
      <c r="B4" s="8" t="s">
        <v>67</v>
      </c>
      <c r="C4" s="12">
        <v>598218</v>
      </c>
    </row>
    <row r="5" spans="1:3" x14ac:dyDescent="0.25">
      <c r="A5" s="13">
        <v>45689</v>
      </c>
      <c r="B5" s="8" t="s">
        <v>67</v>
      </c>
      <c r="C5" s="12">
        <v>539131</v>
      </c>
    </row>
    <row r="6" spans="1:3" x14ac:dyDescent="0.25">
      <c r="A6" s="13">
        <v>45717</v>
      </c>
      <c r="B6" s="8" t="s">
        <v>67</v>
      </c>
      <c r="C6" s="12">
        <v>512730</v>
      </c>
    </row>
    <row r="7" spans="1:3" x14ac:dyDescent="0.25">
      <c r="A7" s="13">
        <v>45748</v>
      </c>
      <c r="B7" s="8" t="s">
        <v>67</v>
      </c>
      <c r="C7" s="12">
        <v>482587</v>
      </c>
    </row>
    <row r="8" spans="1:3" x14ac:dyDescent="0.25">
      <c r="A8" s="13">
        <v>45778</v>
      </c>
      <c r="B8" s="8" t="s">
        <v>67</v>
      </c>
      <c r="C8" s="12">
        <v>636690</v>
      </c>
    </row>
    <row r="9" spans="1:3" x14ac:dyDescent="0.25">
      <c r="A9" s="13">
        <v>45809</v>
      </c>
      <c r="B9" s="8" t="s">
        <v>67</v>
      </c>
      <c r="C9" s="12">
        <v>478503</v>
      </c>
    </row>
    <row r="10" spans="1:3" x14ac:dyDescent="0.25">
      <c r="A10" s="13">
        <v>45839</v>
      </c>
      <c r="B10" s="8" t="s">
        <v>67</v>
      </c>
      <c r="C10" s="12">
        <v>567349</v>
      </c>
    </row>
    <row r="11" spans="1:3" x14ac:dyDescent="0.25">
      <c r="A11" s="13">
        <v>45870</v>
      </c>
      <c r="B11" s="8" t="s">
        <v>67</v>
      </c>
      <c r="C11" s="12">
        <v>570976</v>
      </c>
    </row>
    <row r="12" spans="1:3" x14ac:dyDescent="0.25">
      <c r="A12" s="13">
        <v>45901</v>
      </c>
      <c r="B12" s="8" t="s">
        <v>67</v>
      </c>
      <c r="C12" s="12">
        <v>569977</v>
      </c>
    </row>
    <row r="13" spans="1:3" x14ac:dyDescent="0.25">
      <c r="A13" s="13">
        <v>45931</v>
      </c>
      <c r="B13" s="8" t="s">
        <v>67</v>
      </c>
      <c r="C13" s="12">
        <v>682832</v>
      </c>
    </row>
    <row r="14" spans="1:3" x14ac:dyDescent="0.25">
      <c r="A14" s="13">
        <v>45962</v>
      </c>
      <c r="B14" s="8" t="s">
        <v>67</v>
      </c>
      <c r="C14" s="12">
        <v>740365</v>
      </c>
    </row>
    <row r="15" spans="1:3" x14ac:dyDescent="0.25">
      <c r="A15" s="13">
        <v>45992</v>
      </c>
      <c r="B15" s="8" t="s">
        <v>67</v>
      </c>
      <c r="C15" s="12">
        <v>616906</v>
      </c>
    </row>
    <row r="16" spans="1:3" x14ac:dyDescent="0.25">
      <c r="A16" s="13">
        <v>45658</v>
      </c>
      <c r="B16" s="8" t="s">
        <v>68</v>
      </c>
      <c r="C16" s="12">
        <v>406824</v>
      </c>
    </row>
    <row r="17" spans="1:3" x14ac:dyDescent="0.25">
      <c r="A17" s="13">
        <v>45689</v>
      </c>
      <c r="B17" s="8" t="s">
        <v>68</v>
      </c>
      <c r="C17" s="12">
        <v>368884</v>
      </c>
    </row>
    <row r="18" spans="1:3" x14ac:dyDescent="0.25">
      <c r="A18" s="13">
        <v>45717</v>
      </c>
      <c r="B18" s="8" t="s">
        <v>68</v>
      </c>
      <c r="C18" s="12">
        <v>491380</v>
      </c>
    </row>
    <row r="19" spans="1:3" x14ac:dyDescent="0.25">
      <c r="A19" s="13">
        <v>45748</v>
      </c>
      <c r="B19" s="8" t="s">
        <v>68</v>
      </c>
      <c r="C19" s="12">
        <v>425282</v>
      </c>
    </row>
    <row r="20" spans="1:3" x14ac:dyDescent="0.25">
      <c r="A20" s="13">
        <v>45778</v>
      </c>
      <c r="B20" s="8" t="s">
        <v>68</v>
      </c>
      <c r="C20" s="12">
        <v>441526</v>
      </c>
    </row>
    <row r="21" spans="1:3" x14ac:dyDescent="0.25">
      <c r="A21" s="13">
        <v>45809</v>
      </c>
      <c r="B21" s="8" t="s">
        <v>68</v>
      </c>
      <c r="C21" s="12">
        <v>466454</v>
      </c>
    </row>
    <row r="22" spans="1:3" x14ac:dyDescent="0.25">
      <c r="A22" s="13">
        <v>45839</v>
      </c>
      <c r="B22" s="8" t="s">
        <v>68</v>
      </c>
      <c r="C22" s="12">
        <v>406389</v>
      </c>
    </row>
    <row r="23" spans="1:3" x14ac:dyDescent="0.25">
      <c r="A23" s="13">
        <v>45870</v>
      </c>
      <c r="B23" s="8" t="s">
        <v>68</v>
      </c>
      <c r="C23" s="12">
        <v>359584</v>
      </c>
    </row>
    <row r="24" spans="1:3" x14ac:dyDescent="0.25">
      <c r="A24" s="13">
        <v>45901</v>
      </c>
      <c r="B24" s="8" t="s">
        <v>68</v>
      </c>
      <c r="C24" s="12">
        <v>425802</v>
      </c>
    </row>
    <row r="25" spans="1:3" x14ac:dyDescent="0.25">
      <c r="A25" s="13">
        <v>45931</v>
      </c>
      <c r="B25" s="8" t="s">
        <v>68</v>
      </c>
      <c r="C25" s="12">
        <v>514202</v>
      </c>
    </row>
    <row r="26" spans="1:3" x14ac:dyDescent="0.25">
      <c r="A26" s="13">
        <v>45962</v>
      </c>
      <c r="B26" s="8" t="s">
        <v>68</v>
      </c>
      <c r="C26" s="12">
        <v>461253</v>
      </c>
    </row>
    <row r="27" spans="1:3" x14ac:dyDescent="0.25">
      <c r="A27" s="13">
        <v>45992</v>
      </c>
      <c r="B27" s="8" t="s">
        <v>68</v>
      </c>
      <c r="C27" s="12">
        <v>476387</v>
      </c>
    </row>
    <row r="28" spans="1:3" x14ac:dyDescent="0.25">
      <c r="A28" s="13">
        <v>45658</v>
      </c>
      <c r="B28" s="8" t="s">
        <v>69</v>
      </c>
      <c r="C28" s="12">
        <v>335490</v>
      </c>
    </row>
    <row r="29" spans="1:3" x14ac:dyDescent="0.25">
      <c r="A29" s="13">
        <v>45689</v>
      </c>
      <c r="B29" s="8" t="s">
        <v>69</v>
      </c>
      <c r="C29" s="12">
        <v>360929</v>
      </c>
    </row>
    <row r="30" spans="1:3" x14ac:dyDescent="0.25">
      <c r="A30" s="13">
        <v>45717</v>
      </c>
      <c r="B30" s="8" t="s">
        <v>69</v>
      </c>
      <c r="C30" s="12">
        <v>327938</v>
      </c>
    </row>
    <row r="31" spans="1:3" x14ac:dyDescent="0.25">
      <c r="A31" s="13">
        <v>45748</v>
      </c>
      <c r="B31" s="8" t="s">
        <v>69</v>
      </c>
      <c r="C31" s="12">
        <v>289290</v>
      </c>
    </row>
    <row r="32" spans="1:3" x14ac:dyDescent="0.25">
      <c r="A32" s="13">
        <v>45778</v>
      </c>
      <c r="B32" s="8" t="s">
        <v>69</v>
      </c>
      <c r="C32" s="12">
        <v>340884</v>
      </c>
    </row>
    <row r="33" spans="1:3" x14ac:dyDescent="0.25">
      <c r="A33" s="13">
        <v>45809</v>
      </c>
      <c r="B33" s="8" t="s">
        <v>69</v>
      </c>
      <c r="C33" s="12">
        <v>260117</v>
      </c>
    </row>
    <row r="34" spans="1:3" x14ac:dyDescent="0.25">
      <c r="A34" s="13">
        <v>45839</v>
      </c>
      <c r="B34" s="8" t="s">
        <v>69</v>
      </c>
      <c r="C34" s="12">
        <v>312348</v>
      </c>
    </row>
    <row r="35" spans="1:3" x14ac:dyDescent="0.25">
      <c r="A35" s="13">
        <v>45870</v>
      </c>
      <c r="B35" s="8" t="s">
        <v>69</v>
      </c>
      <c r="C35" s="12">
        <v>349384</v>
      </c>
    </row>
    <row r="36" spans="1:3" x14ac:dyDescent="0.25">
      <c r="A36" s="13">
        <v>45901</v>
      </c>
      <c r="B36" s="8" t="s">
        <v>69</v>
      </c>
      <c r="C36" s="12">
        <v>358364</v>
      </c>
    </row>
    <row r="37" spans="1:3" x14ac:dyDescent="0.25">
      <c r="A37" s="13">
        <v>45931</v>
      </c>
      <c r="B37" s="8" t="s">
        <v>69</v>
      </c>
      <c r="C37" s="12">
        <v>312420</v>
      </c>
    </row>
    <row r="38" spans="1:3" x14ac:dyDescent="0.25">
      <c r="A38" s="13">
        <v>45962</v>
      </c>
      <c r="B38" s="8" t="s">
        <v>69</v>
      </c>
      <c r="C38" s="12">
        <v>356587</v>
      </c>
    </row>
    <row r="39" spans="1:3" x14ac:dyDescent="0.25">
      <c r="A39" s="13">
        <v>45992</v>
      </c>
      <c r="B39" s="8" t="s">
        <v>69</v>
      </c>
      <c r="C39" s="12">
        <v>314875</v>
      </c>
    </row>
  </sheetData>
  <mergeCells count="1">
    <mergeCell ref="A1:C1"/>
  </mergeCells>
  <dataValidations count="1">
    <dataValidation type="list" sqref="B4:B500" xr:uid="{00000000-0002-0000-0900-000000000000}">
      <formula1>lstClientID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5</vt:i4>
      </vt:variant>
    </vt:vector>
  </HeadingPairs>
  <TitlesOfParts>
    <vt:vector size="16" baseType="lpstr">
      <vt:lpstr>Hjelp</vt:lpstr>
      <vt:lpstr>Månedlig rapport</vt:lpstr>
      <vt:lpstr>Dashboard</vt:lpstr>
      <vt:lpstr>Kunder</vt:lpstr>
      <vt:lpstr>Prosjekter</vt:lpstr>
      <vt:lpstr>Fakturaer</vt:lpstr>
      <vt:lpstr>Salg</vt:lpstr>
      <vt:lpstr>Salg Kategori</vt:lpstr>
      <vt:lpstr>Lager</vt:lpstr>
      <vt:lpstr>Oppsummering</vt:lpstr>
      <vt:lpstr>Parametre</vt:lpstr>
      <vt:lpstr>lstClientID</vt:lpstr>
      <vt:lpstr>lstKategori</vt:lpstr>
      <vt:lpstr>lstKundeNavn</vt:lpstr>
      <vt:lpstr>lstMaaned</vt:lpstr>
      <vt:lpstr>lstAar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 Kyllingstad</dc:creator>
  <cp:lastModifiedBy>Christoffer Kyllingstad</cp:lastModifiedBy>
  <dcterms:created xsi:type="dcterms:W3CDTF">2025-12-28T00:34:51Z</dcterms:created>
  <dcterms:modified xsi:type="dcterms:W3CDTF">2026-01-01T17:00:09Z</dcterms:modified>
</cp:coreProperties>
</file>